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a_delovni_zvezek" defaultThemeVersion="124226"/>
  <bookViews>
    <workbookView xWindow="1470" yWindow="1470" windowWidth="21600" windowHeight="11040" tabRatio="839" activeTab="1"/>
  </bookViews>
  <sheets>
    <sheet name="ZDUS" sheetId="33" r:id="rId1"/>
    <sheet name="1-SzS" sheetId="18" r:id="rId2"/>
    <sheet name="2-VPS" sheetId="19" r:id="rId3"/>
    <sheet name="3-DMS" sheetId="9" r:id="rId4"/>
    <sheet name="4-RŠK" sheetId="31" r:id="rId5"/>
    <sheet name="5-FIHO-ZDUS" sheetId="17" r:id="rId6"/>
    <sheet name="33-AVP" sheetId="11" r:id="rId7"/>
    <sheet name="List1" sheetId="21" state="hidden" r:id="rId8"/>
    <sheet name="List2" sheetId="22" state="hidden" r:id="rId9"/>
    <sheet name="List3" sheetId="23" state="hidden" r:id="rId10"/>
    <sheet name="38_S2G" sheetId="25" r:id="rId11"/>
    <sheet name="39-TwistedEDU" sheetId="24" r:id="rId12"/>
    <sheet name="47-E-oskrba" sheetId="26" r:id="rId13"/>
    <sheet name="49-DigiSvet" sheetId="34" r:id="rId14"/>
  </sheets>
  <definedNames>
    <definedName name="_xlnm._FilterDatabase" localSheetId="0" hidden="1">ZDUS!$B$6:$C$211</definedName>
    <definedName name="_xlnm.Print_Area" localSheetId="0">ZDUS!$A$1:$G$213</definedName>
    <definedName name="Z_0AC9ACB4_9839_4BCB_B287_3C75FFB28D16_.wvu.Cols" localSheetId="0" hidden="1">ZDUS!#REF!</definedName>
    <definedName name="Z_0AC9ACB4_9839_4BCB_B287_3C75FFB28D16_.wvu.PrintArea" localSheetId="0" hidden="1">ZDUS!$A$1:$D$185</definedName>
    <definedName name="Z_0AC9ACB4_9839_4BCB_B287_3C75FFB28D16_.wvu.Rows" localSheetId="0" hidden="1">ZDUS!$106:$106</definedName>
    <definedName name="Z_2B2AB6D2_CF7D_43A5_A5B7_07D1117F7E7A_.wvu.Cols" localSheetId="0" hidden="1">ZDUS!#REF!</definedName>
    <definedName name="Z_2B2AB6D2_CF7D_43A5_A5B7_07D1117F7E7A_.wvu.PrintArea" localSheetId="0" hidden="1">ZDUS!$A$1:$D$185</definedName>
    <definedName name="Z_2B2AB6D2_CF7D_43A5_A5B7_07D1117F7E7A_.wvu.Rows" localSheetId="0" hidden="1">ZDUS!$106:$106</definedName>
  </definedNames>
  <calcPr calcId="145621"/>
  <customWorkbookViews>
    <customWorkbookView name="Mojca - Personal View" guid="{0AC9ACB4-9839-4BCB-B287-3C75FFB28D16}" mergeInterval="0" personalView="1" maximized="1" windowWidth="1276" windowHeight="606" activeSheetId="6"/>
    <customWorkbookView name="ZDUS - Osebni pogled" guid="{2B2AB6D2-CF7D-43A5-A5B7-07D1117F7E7A}" mergeInterval="0" personalView="1" maximized="1" windowWidth="1020" windowHeight="587" activeSheetId="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7" l="1"/>
  <c r="D29" i="17"/>
  <c r="F19" i="17"/>
  <c r="F20" i="17"/>
  <c r="F21" i="17"/>
  <c r="F22" i="17"/>
  <c r="F23" i="17"/>
  <c r="F24" i="17"/>
  <c r="F25" i="17"/>
  <c r="F26" i="17"/>
  <c r="F27" i="17"/>
  <c r="F28" i="17"/>
  <c r="E28" i="19"/>
  <c r="E38" i="18"/>
  <c r="E33" i="18" s="1"/>
  <c r="E25" i="18"/>
  <c r="D33" i="18"/>
  <c r="E20" i="18" l="1"/>
  <c r="F20" i="18" s="1"/>
  <c r="F15" i="18"/>
  <c r="F16" i="18"/>
  <c r="F17" i="18"/>
  <c r="F18" i="18"/>
  <c r="F14" i="18"/>
  <c r="F213" i="33" l="1"/>
  <c r="G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4" i="33"/>
  <c r="G25" i="33"/>
  <c r="G26" i="33"/>
  <c r="F27" i="33"/>
  <c r="E28" i="33"/>
  <c r="F28" i="33"/>
  <c r="F45" i="33" s="1"/>
  <c r="G30" i="33"/>
  <c r="G31" i="33"/>
  <c r="G32" i="33"/>
  <c r="G33" i="33"/>
  <c r="G34" i="33"/>
  <c r="G35" i="33"/>
  <c r="F37" i="33"/>
  <c r="F38" i="33"/>
  <c r="E39" i="33"/>
  <c r="E44" i="33" s="1"/>
  <c r="G39" i="33"/>
  <c r="G40" i="33"/>
  <c r="F42" i="33"/>
  <c r="G43" i="33"/>
  <c r="F44" i="33"/>
  <c r="G51" i="33"/>
  <c r="G52" i="33"/>
  <c r="E53" i="33"/>
  <c r="E98" i="33" s="1"/>
  <c r="E112" i="33" s="1"/>
  <c r="F53" i="33"/>
  <c r="F98" i="33" s="1"/>
  <c r="G56" i="33"/>
  <c r="G57" i="33"/>
  <c r="E58" i="33"/>
  <c r="F58" i="33"/>
  <c r="G58" i="33"/>
  <c r="G61" i="33"/>
  <c r="G62" i="33"/>
  <c r="G63" i="33"/>
  <c r="E64" i="33"/>
  <c r="F64" i="33"/>
  <c r="G64" i="33"/>
  <c r="G67" i="33"/>
  <c r="G68" i="33"/>
  <c r="G69" i="33"/>
  <c r="G70" i="33"/>
  <c r="G71" i="33"/>
  <c r="G72" i="33"/>
  <c r="G73" i="33"/>
  <c r="G74" i="33"/>
  <c r="G75" i="33"/>
  <c r="G76" i="33"/>
  <c r="G77" i="33"/>
  <c r="G78" i="33"/>
  <c r="G79" i="33"/>
  <c r="E81" i="33"/>
  <c r="F81" i="33"/>
  <c r="G81" i="33"/>
  <c r="G84" i="33"/>
  <c r="E85" i="33"/>
  <c r="F85" i="33"/>
  <c r="G85" i="33" s="1"/>
  <c r="G88" i="33"/>
  <c r="G89" i="33"/>
  <c r="G91" i="33"/>
  <c r="E92" i="33"/>
  <c r="G92" i="33" s="1"/>
  <c r="F92" i="33"/>
  <c r="G95" i="33"/>
  <c r="G96" i="33"/>
  <c r="E97" i="33"/>
  <c r="F97" i="33"/>
  <c r="G97" i="33" s="1"/>
  <c r="G102" i="33"/>
  <c r="E105" i="33"/>
  <c r="G105" i="33" s="1"/>
  <c r="F105" i="33"/>
  <c r="E107" i="33"/>
  <c r="G107" i="33"/>
  <c r="E109" i="33"/>
  <c r="F109" i="33"/>
  <c r="G109" i="33" s="1"/>
  <c r="G118" i="33"/>
  <c r="G119" i="33"/>
  <c r="F120" i="33"/>
  <c r="G122" i="33"/>
  <c r="G124" i="33"/>
  <c r="F125" i="33"/>
  <c r="G128" i="33"/>
  <c r="G129" i="33"/>
  <c r="G130" i="33"/>
  <c r="G131" i="33"/>
  <c r="G132" i="33"/>
  <c r="G133" i="33"/>
  <c r="E134" i="33"/>
  <c r="F134" i="33"/>
  <c r="G134" i="33"/>
  <c r="G137" i="33"/>
  <c r="F138" i="33"/>
  <c r="G138" i="33" s="1"/>
  <c r="G139" i="33"/>
  <c r="G140" i="33"/>
  <c r="G141" i="33"/>
  <c r="G142" i="33"/>
  <c r="G143" i="33"/>
  <c r="G144" i="33"/>
  <c r="G145" i="33"/>
  <c r="G146" i="33"/>
  <c r="G147" i="33"/>
  <c r="F148" i="33"/>
  <c r="G148" i="33"/>
  <c r="G149" i="33"/>
  <c r="G150" i="33"/>
  <c r="E151" i="33"/>
  <c r="G153" i="33"/>
  <c r="G154" i="33"/>
  <c r="G155" i="33"/>
  <c r="G156" i="33"/>
  <c r="E158" i="33"/>
  <c r="F158" i="33"/>
  <c r="G158" i="33"/>
  <c r="G160" i="33"/>
  <c r="F161" i="33"/>
  <c r="G161" i="33"/>
  <c r="G162" i="33"/>
  <c r="E164" i="33"/>
  <c r="E165" i="33" s="1"/>
  <c r="G165" i="33" s="1"/>
  <c r="G164" i="33"/>
  <c r="F165" i="33"/>
  <c r="E172" i="33"/>
  <c r="E206" i="33" s="1"/>
  <c r="F173" i="33"/>
  <c r="F174" i="33"/>
  <c r="F175" i="33"/>
  <c r="F176" i="33"/>
  <c r="F172" i="33" s="1"/>
  <c r="E177" i="33"/>
  <c r="G177" i="33"/>
  <c r="E180" i="33"/>
  <c r="F180" i="33"/>
  <c r="E183" i="33"/>
  <c r="G183" i="33"/>
  <c r="E186" i="33"/>
  <c r="G186" i="33"/>
  <c r="E189" i="33"/>
  <c r="F189" i="33"/>
  <c r="E193" i="33"/>
  <c r="E196" i="33"/>
  <c r="F196" i="33"/>
  <c r="E200" i="33"/>
  <c r="F200" i="33"/>
  <c r="G205" i="33"/>
  <c r="D18" i="18"/>
  <c r="D20" i="18" s="1"/>
  <c r="F21" i="34"/>
  <c r="F22" i="34"/>
  <c r="F23" i="34"/>
  <c r="F20" i="34"/>
  <c r="F24" i="19"/>
  <c r="F25" i="19"/>
  <c r="F28" i="19"/>
  <c r="F22" i="19"/>
  <c r="D11" i="17"/>
  <c r="K29" i="26"/>
  <c r="F24" i="18"/>
  <c r="F26" i="18"/>
  <c r="F27" i="18"/>
  <c r="F28" i="18"/>
  <c r="F29" i="18"/>
  <c r="F30" i="18"/>
  <c r="F31" i="18"/>
  <c r="F32" i="18"/>
  <c r="F34" i="18"/>
  <c r="F35" i="18"/>
  <c r="F36" i="18"/>
  <c r="F37" i="18"/>
  <c r="F38" i="18"/>
  <c r="F39" i="18"/>
  <c r="F40" i="18"/>
  <c r="F42" i="18"/>
  <c r="F43" i="18"/>
  <c r="F44" i="18"/>
  <c r="F46" i="18"/>
  <c r="F47" i="18"/>
  <c r="F48" i="18"/>
  <c r="F50" i="18"/>
  <c r="F51" i="18"/>
  <c r="D28" i="19"/>
  <c r="F206" i="33" l="1"/>
  <c r="G172" i="33"/>
  <c r="G98" i="33"/>
  <c r="E45" i="33"/>
  <c r="G44" i="33"/>
  <c r="F167" i="33"/>
  <c r="G53" i="33"/>
  <c r="G28" i="33"/>
  <c r="F110" i="33"/>
  <c r="F112" i="33" s="1"/>
  <c r="G112" i="33" s="1"/>
  <c r="F151" i="33"/>
  <c r="G151" i="33" s="1"/>
  <c r="H14" i="33"/>
  <c r="G206" i="33" l="1"/>
  <c r="F208" i="33"/>
  <c r="F210" i="33"/>
  <c r="F169" i="33"/>
  <c r="G45" i="33"/>
  <c r="H177" i="33"/>
  <c r="D21" i="34"/>
  <c r="D23" i="34"/>
  <c r="D22" i="34"/>
  <c r="F211" i="33" l="1"/>
  <c r="E25" i="34"/>
  <c r="F33" i="18" l="1"/>
  <c r="D49" i="18"/>
  <c r="D45" i="18"/>
  <c r="F45" i="18" s="1"/>
  <c r="D41" i="18"/>
  <c r="F41" i="18" s="1"/>
  <c r="F49" i="18" l="1"/>
  <c r="E15" i="34" l="1"/>
  <c r="D15" i="34"/>
  <c r="F12" i="34"/>
  <c r="H209" i="33"/>
  <c r="H205" i="33"/>
  <c r="H189" i="33"/>
  <c r="H162" i="33"/>
  <c r="H156" i="33"/>
  <c r="H155" i="33"/>
  <c r="H154" i="33"/>
  <c r="H153" i="33"/>
  <c r="H150" i="33"/>
  <c r="H149" i="33"/>
  <c r="H148" i="33"/>
  <c r="H147" i="33"/>
  <c r="H145" i="33"/>
  <c r="H144" i="33"/>
  <c r="H143" i="33"/>
  <c r="H142" i="33"/>
  <c r="H141" i="33"/>
  <c r="H140" i="33"/>
  <c r="H139" i="33"/>
  <c r="H138" i="33"/>
  <c r="H137" i="33"/>
  <c r="H132" i="33"/>
  <c r="H133" i="33"/>
  <c r="H131" i="33"/>
  <c r="H130" i="33"/>
  <c r="H129" i="33"/>
  <c r="H128" i="33"/>
  <c r="H124" i="33"/>
  <c r="H122" i="33"/>
  <c r="H117" i="33"/>
  <c r="H107" i="33"/>
  <c r="H101" i="33"/>
  <c r="H96" i="33"/>
  <c r="H91" i="33"/>
  <c r="H84" i="33"/>
  <c r="H80" i="33"/>
  <c r="H79" i="33"/>
  <c r="H77" i="33"/>
  <c r="H76" i="33"/>
  <c r="H75" i="33"/>
  <c r="H74" i="33"/>
  <c r="H73" i="33"/>
  <c r="H72" i="33"/>
  <c r="H71" i="33"/>
  <c r="H70" i="33"/>
  <c r="H68" i="33"/>
  <c r="H67" i="33"/>
  <c r="H63" i="33"/>
  <c r="H62" i="33"/>
  <c r="H61" i="33"/>
  <c r="H57" i="33"/>
  <c r="H56" i="33"/>
  <c r="H52" i="33"/>
  <c r="H51" i="33"/>
  <c r="H43" i="33"/>
  <c r="H35" i="33"/>
  <c r="H34" i="33"/>
  <c r="H33" i="33"/>
  <c r="H32" i="33"/>
  <c r="H39" i="33"/>
  <c r="H40" i="33"/>
  <c r="H27" i="33"/>
  <c r="H25" i="33"/>
  <c r="H24" i="33"/>
  <c r="H23" i="33"/>
  <c r="H22" i="33"/>
  <c r="H21" i="33"/>
  <c r="H20" i="33"/>
  <c r="H19" i="33"/>
  <c r="H17" i="33"/>
  <c r="H16" i="33"/>
  <c r="H12" i="33"/>
  <c r="H11" i="33"/>
  <c r="H10" i="33"/>
  <c r="H9" i="33"/>
  <c r="H8" i="33"/>
  <c r="H7" i="33"/>
  <c r="E38" i="31"/>
  <c r="D38" i="31"/>
  <c r="F21" i="31"/>
  <c r="F22" i="31"/>
  <c r="F23" i="31"/>
  <c r="F24" i="31"/>
  <c r="F26" i="31"/>
  <c r="F27" i="31"/>
  <c r="F28" i="31"/>
  <c r="F29" i="31"/>
  <c r="F30" i="31"/>
  <c r="F31" i="31"/>
  <c r="F33" i="31"/>
  <c r="F34" i="31"/>
  <c r="F35" i="31"/>
  <c r="F36" i="31"/>
  <c r="F37" i="31"/>
  <c r="F20" i="31"/>
  <c r="E15" i="31"/>
  <c r="D15" i="31"/>
  <c r="F12" i="31"/>
  <c r="F11" i="17"/>
  <c r="F29" i="17"/>
  <c r="F23" i="26"/>
  <c r="F24" i="26"/>
  <c r="F21" i="26"/>
  <c r="E25" i="26"/>
  <c r="D25" i="26"/>
  <c r="E16" i="26"/>
  <c r="D16" i="26"/>
  <c r="F13" i="26"/>
  <c r="F20" i="9"/>
  <c r="F22" i="9"/>
  <c r="F24" i="9"/>
  <c r="F26" i="9"/>
  <c r="F28" i="9"/>
  <c r="F29" i="9"/>
  <c r="F19" i="9"/>
  <c r="F11" i="9"/>
  <c r="F20" i="11"/>
  <c r="F21" i="11"/>
  <c r="F19" i="11"/>
  <c r="F11" i="11"/>
  <c r="F22" i="24"/>
  <c r="F14" i="24"/>
  <c r="F22" i="25"/>
  <c r="F23" i="25"/>
  <c r="F19" i="25"/>
  <c r="E27" i="25"/>
  <c r="F27" i="25" s="1"/>
  <c r="F11" i="25"/>
  <c r="D27" i="25"/>
  <c r="E17" i="24"/>
  <c r="F17" i="24" s="1"/>
  <c r="D17" i="24"/>
  <c r="G15" i="24" s="1"/>
  <c r="F25" i="26" l="1"/>
  <c r="F16" i="26"/>
  <c r="H97" i="33"/>
  <c r="H188" i="33"/>
  <c r="H185" i="33"/>
  <c r="H178" i="33"/>
  <c r="H182" i="33"/>
  <c r="H85" i="33"/>
  <c r="H64" i="33"/>
  <c r="H173" i="33"/>
  <c r="H134" i="33"/>
  <c r="H158" i="33"/>
  <c r="H31" i="33"/>
  <c r="H58" i="33"/>
  <c r="H165" i="33"/>
  <c r="H181" i="33"/>
  <c r="H30" i="33"/>
  <c r="H29" i="33" s="1"/>
  <c r="H187" i="33"/>
  <c r="H146" i="33"/>
  <c r="H151" i="33" s="1"/>
  <c r="H92" i="33"/>
  <c r="H53" i="33"/>
  <c r="H95" i="33"/>
  <c r="H13" i="33"/>
  <c r="H69" i="33"/>
  <c r="H164" i="33"/>
  <c r="H175" i="33"/>
  <c r="H18" i="33"/>
  <c r="H78" i="33"/>
  <c r="H81" i="33"/>
  <c r="H15" i="33"/>
  <c r="H119" i="33"/>
  <c r="H160" i="33"/>
  <c r="H184" i="33"/>
  <c r="H179" i="33"/>
  <c r="F38" i="31"/>
  <c r="F15" i="31"/>
  <c r="H109" i="33" l="1"/>
  <c r="H183" i="33"/>
  <c r="H172" i="33"/>
  <c r="H186" i="33"/>
  <c r="H102" i="33"/>
  <c r="H6" i="33"/>
  <c r="H45" i="33" s="1"/>
  <c r="H98" i="33"/>
  <c r="H180" i="33" l="1"/>
  <c r="H112" i="33"/>
  <c r="H105" i="33"/>
  <c r="E30" i="9"/>
  <c r="E29" i="19" l="1"/>
  <c r="D24" i="24" l="1"/>
  <c r="E14" i="25"/>
  <c r="D14" i="25"/>
  <c r="E24" i="24"/>
  <c r="F24" i="24" l="1"/>
  <c r="F14" i="25"/>
  <c r="E26" i="21"/>
  <c r="D26" i="21"/>
  <c r="E17" i="21"/>
  <c r="D17" i="21"/>
  <c r="D28" i="21" l="1"/>
  <c r="E28" i="21"/>
  <c r="D30" i="9" l="1"/>
  <c r="F30" i="9" s="1"/>
  <c r="F17" i="19" l="1"/>
  <c r="E17" i="19"/>
  <c r="E14" i="17"/>
  <c r="D14" i="17"/>
  <c r="F14" i="17" l="1"/>
  <c r="D22" i="11"/>
  <c r="F22" i="11" s="1"/>
  <c r="E14" i="11"/>
  <c r="D14" i="11"/>
  <c r="E14" i="9" l="1"/>
  <c r="D14" i="9"/>
  <c r="D25" i="34"/>
  <c r="F14" i="9" l="1"/>
  <c r="F25" i="34"/>
  <c r="E23" i="18"/>
  <c r="E54" i="18" s="1"/>
  <c r="F25" i="18"/>
  <c r="D23" i="18"/>
  <c r="D54" i="18"/>
  <c r="F54" i="18" l="1"/>
  <c r="F23" i="18"/>
  <c r="H210" i="33"/>
  <c r="G210" i="33"/>
  <c r="E211" i="33"/>
  <c r="E210" i="33"/>
  <c r="G208" i="33"/>
  <c r="H208" i="33"/>
  <c r="E208" i="33"/>
  <c r="G167" i="33"/>
  <c r="H125" i="33"/>
  <c r="G125" i="33"/>
  <c r="H167" i="33"/>
  <c r="H169" i="33"/>
  <c r="E125" i="33"/>
  <c r="E167" i="33"/>
  <c r="E169" i="33"/>
  <c r="G169" i="33"/>
</calcChain>
</file>

<file path=xl/sharedStrings.xml><?xml version="1.0" encoding="utf-8"?>
<sst xmlns="http://schemas.openxmlformats.org/spreadsheetml/2006/main" count="719" uniqueCount="348">
  <si>
    <t>Računovodske storitve</t>
  </si>
  <si>
    <t>Reprezentanca</t>
  </si>
  <si>
    <t>ZVEZA DRUŠTEV UPOKOJENCEV SLOVENIJE</t>
  </si>
  <si>
    <t>SKUPAJ PRIHODKI</t>
  </si>
  <si>
    <t>Prihodki od najemnin</t>
  </si>
  <si>
    <t>Prihodki od prodaje tiskovin</t>
  </si>
  <si>
    <t>Poštne storitve</t>
  </si>
  <si>
    <t>Bančni stroški</t>
  </si>
  <si>
    <t>Rekreativno srečanje upokojencev v PZDU</t>
  </si>
  <si>
    <t xml:space="preserve">Stroški dela </t>
  </si>
  <si>
    <t>Drugi materialni stroški in storitve</t>
  </si>
  <si>
    <t>Skupaj potni stroški</t>
  </si>
  <si>
    <t xml:space="preserve">PRIHODKI    </t>
  </si>
  <si>
    <t>Stroški najema in vzdrževanja prostorov</t>
  </si>
  <si>
    <t>Administrativni stroški</t>
  </si>
  <si>
    <t>Amortizacija</t>
  </si>
  <si>
    <t>Skupaj administrativni stroški</t>
  </si>
  <si>
    <t>Skupaj stroški dela</t>
  </si>
  <si>
    <t>Investicije</t>
  </si>
  <si>
    <t>Socialna dejavnost PZDU in DU</t>
  </si>
  <si>
    <t>Ostale dejavnosti</t>
  </si>
  <si>
    <t>Skupaj rekreativna dejavnost</t>
  </si>
  <si>
    <t>Skupaj športne aktivnosti</t>
  </si>
  <si>
    <t>Skupaj socialna dejavnost</t>
  </si>
  <si>
    <t>Skupaj stroški rednih aktivnosti PZDU in DU</t>
  </si>
  <si>
    <t>Delo stanovanjskih komisij</t>
  </si>
  <si>
    <t xml:space="preserve">Komisije in strokovni svet </t>
  </si>
  <si>
    <t>Skupaj izobraževalna dejavnost</t>
  </si>
  <si>
    <t>Skupaj ostale dejavnosti</t>
  </si>
  <si>
    <t xml:space="preserve">Nabava literature, časopisi </t>
  </si>
  <si>
    <t xml:space="preserve">Telefon, internet </t>
  </si>
  <si>
    <t>Zunanja finančna revizija</t>
  </si>
  <si>
    <t xml:space="preserve">Vzdrževanje (snaga, plin, čistila, varovanje, OS) </t>
  </si>
  <si>
    <t>Materialni stroški in stroški storitev</t>
  </si>
  <si>
    <t xml:space="preserve">Stroški ogrevanja, elektrike </t>
  </si>
  <si>
    <t xml:space="preserve">Najemnina in zavarovanje </t>
  </si>
  <si>
    <t xml:space="preserve">Članarina </t>
  </si>
  <si>
    <t>Potni stroški in z njimi povezani stroški</t>
  </si>
  <si>
    <t>Dividenda Delavska hranilnica</t>
  </si>
  <si>
    <t>Izredni prihodki</t>
  </si>
  <si>
    <t>Prihodek FIHO za delovanje ZDUS</t>
  </si>
  <si>
    <t>Izdajateljska dejavnost ZDUS</t>
  </si>
  <si>
    <t>Razlika med prihodki in odhodki</t>
  </si>
  <si>
    <t>Prihodek FIHO za investicije</t>
  </si>
  <si>
    <t>Investicije skupaj</t>
  </si>
  <si>
    <t>Skupaj projekti</t>
  </si>
  <si>
    <t>Nabava tiskovin za prodajo in poštn.</t>
  </si>
  <si>
    <t>od tega ostali stroški</t>
  </si>
  <si>
    <t>Investicije na državni ravni (FIHO)</t>
  </si>
  <si>
    <t>Ostalo</t>
  </si>
  <si>
    <t>Skupaj ostalo</t>
  </si>
  <si>
    <t>Skupaj najem in vzdrževanje</t>
  </si>
  <si>
    <t>Potni stroški ekspertov</t>
  </si>
  <si>
    <t>Prihodki od oglaševanja in promocije</t>
  </si>
  <si>
    <t xml:space="preserve">Projekti JSKD </t>
  </si>
  <si>
    <t>01</t>
  </si>
  <si>
    <t xml:space="preserve">Administratorka </t>
  </si>
  <si>
    <t>Odhodki DU-jem za pridobivanje novih kartic Diners</t>
  </si>
  <si>
    <t>od tega stroški dela</t>
  </si>
  <si>
    <t xml:space="preserve">Prihodek iz naslova donacij pravnih oseb </t>
  </si>
  <si>
    <t>Pisarniški in potrošni material, fotokopiranje</t>
  </si>
  <si>
    <r>
      <t xml:space="preserve">Aktivno državljanstvo </t>
    </r>
    <r>
      <rPr>
        <sz val="10"/>
        <rFont val="Arial CE"/>
        <charset val="238"/>
      </rPr>
      <t>(zakonodajne pobude)</t>
    </r>
  </si>
  <si>
    <t>Dan ZDUS</t>
  </si>
  <si>
    <t>Promocija ZDUS</t>
  </si>
  <si>
    <t>Izobraževanja društev upokojencev</t>
  </si>
  <si>
    <t xml:space="preserve">Drugo (članarine, takse, odpisi...) </t>
  </si>
  <si>
    <t>Upravni odbor, Nadzorni odbor in Častno razsodišče</t>
  </si>
  <si>
    <t>Zbor članov ZDUS</t>
  </si>
  <si>
    <t>Nagrade prostovoljcem ZDUS</t>
  </si>
  <si>
    <t>Kebetova ulica 9</t>
  </si>
  <si>
    <t>1000 Ljubljana</t>
  </si>
  <si>
    <t>Postavka fin.načrta</t>
  </si>
  <si>
    <t xml:space="preserve">PRIHODKI </t>
  </si>
  <si>
    <t xml:space="preserve">SKUPNO </t>
  </si>
  <si>
    <t xml:space="preserve">ODHODKI </t>
  </si>
  <si>
    <t>Skupni stroški projekta</t>
  </si>
  <si>
    <t>Razlika</t>
  </si>
  <si>
    <t>SM 3</t>
  </si>
  <si>
    <t>DNEVI MEDGENERACIJSKEGA SOŽITJA</t>
  </si>
  <si>
    <t>Stroški dela</t>
  </si>
  <si>
    <t>Potni stroški organov DMS (seje)</t>
  </si>
  <si>
    <t>Potni stroški izvajalcev programov oz. nastopajočih</t>
  </si>
  <si>
    <t>Stroški pogostitev izvajalcev oz. nastopajočih</t>
  </si>
  <si>
    <t>Stroški fotografskih storitev</t>
  </si>
  <si>
    <t>Stroški SAZAS, IPF</t>
  </si>
  <si>
    <t>Stroški najema prostorov in opreme</t>
  </si>
  <si>
    <t>Stroški promocije</t>
  </si>
  <si>
    <t>SM 33</t>
  </si>
  <si>
    <t>Stroški blaga in storitev</t>
  </si>
  <si>
    <t>Neposredni stroški za izvajalce</t>
  </si>
  <si>
    <t>Delovanje RŠK komisij</t>
  </si>
  <si>
    <t>05</t>
  </si>
  <si>
    <t>SM 34</t>
  </si>
  <si>
    <t>Prihodek za projekt</t>
  </si>
  <si>
    <t>Stroški dela in organizacija RŠK</t>
  </si>
  <si>
    <t>Finančni načrt 2022</t>
  </si>
  <si>
    <t>SM 5</t>
  </si>
  <si>
    <t>FIHO ZA DELOVANJE ZDUS</t>
  </si>
  <si>
    <t>v EUR</t>
  </si>
  <si>
    <t>SM 1</t>
  </si>
  <si>
    <t>SM 2</t>
  </si>
  <si>
    <t>Vplačani prispevek sklada VPS (11,65 EUR)</t>
  </si>
  <si>
    <t>Obresti na vezana sredstva</t>
  </si>
  <si>
    <t>SKUPAJ prihodki</t>
  </si>
  <si>
    <t>VPLAČILA IN PRIHODKI SKUPAJ</t>
  </si>
  <si>
    <t xml:space="preserve">Izplačilo posmrtnin </t>
  </si>
  <si>
    <t>Stroški provizij bank</t>
  </si>
  <si>
    <t>Potni stroški</t>
  </si>
  <si>
    <t xml:space="preserve">Razni drugi stroški </t>
  </si>
  <si>
    <t>Stroški upravljanja (telefoni, najemnina...)</t>
  </si>
  <si>
    <t>SKUPNI STROŠKI DELOVANJA SKLADA</t>
  </si>
  <si>
    <t xml:space="preserve">IZPLAČILA IN ODHODKI SKUPAJ </t>
  </si>
  <si>
    <t>SKLAD Vzajemna samopomoč</t>
  </si>
  <si>
    <t>Zunanje storitve</t>
  </si>
  <si>
    <t>IKT oprema</t>
  </si>
  <si>
    <t>Posredni stroški</t>
  </si>
  <si>
    <t>37</t>
  </si>
  <si>
    <t xml:space="preserve"> </t>
  </si>
  <si>
    <t>Indeks FN/Realizacija</t>
  </si>
  <si>
    <t>Trajanje projekta:  1.1.2022-30.4.2024</t>
  </si>
  <si>
    <t>SM 38</t>
  </si>
  <si>
    <t>Usposabljanje v tujini</t>
  </si>
  <si>
    <t>Multiplier event</t>
  </si>
  <si>
    <t>SM 39</t>
  </si>
  <si>
    <t>Stroški dela Researcher, Teachers, Trainers PR4</t>
  </si>
  <si>
    <t>Stroški študentskega dela - pogodbeno delo</t>
  </si>
  <si>
    <t xml:space="preserve">bonus račun </t>
  </si>
  <si>
    <t>Finančni načrt 2023</t>
  </si>
  <si>
    <t>Dnevi medgeneracijskega sožitja - RŠK</t>
  </si>
  <si>
    <t>Promocija zdravja na delovnem mestu</t>
  </si>
  <si>
    <t>Program Starejši za starejše</t>
  </si>
  <si>
    <t>Šport na državnem nivoju (DŠI)</t>
  </si>
  <si>
    <t>Šport v PZDU (PŠI)</t>
  </si>
  <si>
    <t>Srečanja s predsedniki PZDU</t>
  </si>
  <si>
    <t>Kolektivno letovanje v hotelu Delfin</t>
  </si>
  <si>
    <t>nakazila DU</t>
  </si>
  <si>
    <t>Rezervna sredstva (odpravnine…)</t>
  </si>
  <si>
    <t>indeks 2023</t>
  </si>
  <si>
    <t>Osnovna sredstva ZDUS</t>
  </si>
  <si>
    <t xml:space="preserve">DH - vezava </t>
  </si>
  <si>
    <t xml:space="preserve">Strokovni delavci </t>
  </si>
  <si>
    <t>Stanje sklada na  31.12.2023</t>
  </si>
  <si>
    <t>Finančni načrt 2024</t>
  </si>
  <si>
    <t>Prihodek Urad za Slovence v zamejstvu</t>
  </si>
  <si>
    <t>Projekt Starejši pešci varni v prometu - AVP</t>
  </si>
  <si>
    <t>Projekt Erasmus+ TwistedEDU</t>
  </si>
  <si>
    <t>Projekt  Erasmus+ STRONGER2GETHER</t>
  </si>
  <si>
    <t>Projekt Digitalno vključeni - MJU</t>
  </si>
  <si>
    <t>Projekt E- oskrba na daljavo - MSP</t>
  </si>
  <si>
    <t>Projekt E-oskrba - dodatna sredstva TS</t>
  </si>
  <si>
    <t>Projekt E-oskrba za varno bivanje na domu - MZ</t>
  </si>
  <si>
    <t>Prihodki tujih institucij za mednarodne aktivnosti</t>
  </si>
  <si>
    <t>07</t>
  </si>
  <si>
    <t>04</t>
  </si>
  <si>
    <t>03</t>
  </si>
  <si>
    <t>02</t>
  </si>
  <si>
    <t>Promocija RŠK</t>
  </si>
  <si>
    <t>Pokrajinska srečanja pevskih zborov DU Slovenije</t>
  </si>
  <si>
    <t>Državno srečanje pevskih zborov DU Slovenije</t>
  </si>
  <si>
    <t>Bralno-literarne aktivnosti DU</t>
  </si>
  <si>
    <t>Likovna kolonija ZDUS</t>
  </si>
  <si>
    <t>Mednarodno RŠK sodelovanje DU</t>
  </si>
  <si>
    <t>Rokodelske aktivnosti Komisije za tehnično kulturo</t>
  </si>
  <si>
    <t>Rokodelske delavnice Delfin - Urad za Slovence v zamejstvu</t>
  </si>
  <si>
    <t>3102</t>
  </si>
  <si>
    <t>PZDU delovanje iz dividende hotela Delfin</t>
  </si>
  <si>
    <t>PZDU in DU - organizacija RŠK dejavnosti</t>
  </si>
  <si>
    <t>3156</t>
  </si>
  <si>
    <t>40</t>
  </si>
  <si>
    <t>47</t>
  </si>
  <si>
    <t>Realizacija 2024</t>
  </si>
  <si>
    <t xml:space="preserve">Stroški prostovoljskega dela </t>
  </si>
  <si>
    <t>Materialni stroški (priznanja, cvetje, letak)</t>
  </si>
  <si>
    <t xml:space="preserve">Dnevi medgeneracijskega sožitja </t>
  </si>
  <si>
    <t>STAREJŠI PEŠCI VARNI V PROMETU</t>
  </si>
  <si>
    <t>VZAJEMNI POSMRTNINSKI SKLAD</t>
  </si>
  <si>
    <t>Delovanje Vzajemnega posmrtninskega sklada (VPS)</t>
  </si>
  <si>
    <t>PROJEKT ERASMUS+ TWISTED-EDU</t>
  </si>
  <si>
    <r>
      <t>Trajanje projekta: 28.02. 2022 -</t>
    </r>
    <r>
      <rPr>
        <b/>
        <sz val="12"/>
        <color rgb="FFFF0000"/>
        <rFont val="Arial CE"/>
        <charset val="238"/>
      </rPr>
      <t xml:space="preserve"> 27. 2. 2024</t>
    </r>
  </si>
  <si>
    <t>Zadnji obrok se izplača po odobritvi končnega poročila</t>
  </si>
  <si>
    <t>za obdobje ( - februar 2024)</t>
  </si>
  <si>
    <t>PROJEKT ERASMUS+ STRONGER2GETHER</t>
  </si>
  <si>
    <t>Stroški dela (management)</t>
  </si>
  <si>
    <t>Stroški dela PR1</t>
  </si>
  <si>
    <t>Stroški dela PR2</t>
  </si>
  <si>
    <t>Stroški dela PR3</t>
  </si>
  <si>
    <t>Stroški dela PR4</t>
  </si>
  <si>
    <t>Trajanje projekta: 1. 1. 2024 - 30. 11. 2024</t>
  </si>
  <si>
    <r>
      <t xml:space="preserve">Trajanje projekta:  1. 1. 2022 - </t>
    </r>
    <r>
      <rPr>
        <b/>
        <sz val="12"/>
        <color rgb="FFFF0000"/>
        <rFont val="Arial CE"/>
        <charset val="238"/>
      </rPr>
      <t>30. 04. 2024</t>
    </r>
  </si>
  <si>
    <t>Postavka FN</t>
  </si>
  <si>
    <t>Dogodek: 12. - 13. 6. 2024</t>
  </si>
  <si>
    <t>SM 47</t>
  </si>
  <si>
    <t>Trajanje projekta:  1. 10. 2023 - 30. 6. 2025</t>
  </si>
  <si>
    <t>Prenos sredstev iz leta 2023</t>
  </si>
  <si>
    <t>in 11.000 EUR po FN projekta za leto 2024</t>
  </si>
  <si>
    <t>Stroški dela zaposlenih</t>
  </si>
  <si>
    <t>Stroški prostovoljcev na ravni ZDUS</t>
  </si>
  <si>
    <t>Nakazila DU (stroški vključevanja uporabnikov)</t>
  </si>
  <si>
    <t>Režijski stroški</t>
  </si>
  <si>
    <t>PROJEKT E-OSKRBA NA DALJAVO - MSP</t>
  </si>
  <si>
    <t>Stroški dela zunanjih izvajalcev (zdravstveno varstvo)</t>
  </si>
  <si>
    <t>SM 4</t>
  </si>
  <si>
    <t>Trajanje projekta: 1. 1. 2024 - 31. 12. 2024</t>
  </si>
  <si>
    <t>Vir financiranja: Javni razpis ZPIZ</t>
  </si>
  <si>
    <t xml:space="preserve">PROGRAMI RŠK - REKREACIJA, ŠPORT, KULTURA </t>
  </si>
  <si>
    <t>Prihodki stanovanjska komisija</t>
  </si>
  <si>
    <t>Prihodki za Dneve medgeneracijskega sožitja</t>
  </si>
  <si>
    <t>SKUPAJ PRIHODKI BREZ PROGRAMOV in PROJEKTOV</t>
  </si>
  <si>
    <t xml:space="preserve">Prihodek od kartice Diners </t>
  </si>
  <si>
    <t>Kiparska delavnica ZDUS</t>
  </si>
  <si>
    <t>Dramska delavnica ZDUS</t>
  </si>
  <si>
    <t>STROŠKOVNA MESTA</t>
  </si>
  <si>
    <t>PZDU: delovanje in organizacija RŠK dejavnosti</t>
  </si>
  <si>
    <t>Sredstva za PZDU skupaj</t>
  </si>
  <si>
    <t>RŠK - Rekreativna dejavnost</t>
  </si>
  <si>
    <t>RŠK - Športne aktivnosti društev</t>
  </si>
  <si>
    <t>RŠK - Kulturne in tehnično-kulturne aktivnosti društev</t>
  </si>
  <si>
    <t>Skupaj kulturna in tehnično-kulturna aktivnost</t>
  </si>
  <si>
    <t>DIREKTNI STROŠKI PROGRAMOV NA PZDU in v DU</t>
  </si>
  <si>
    <t xml:space="preserve">Potni stroški za mednarodne aktivnosti </t>
  </si>
  <si>
    <t>SKUPAJ STROŠKI NA DRŽAVNI RAVNI</t>
  </si>
  <si>
    <t>Projekt E-oskrba na daljavo</t>
  </si>
  <si>
    <t>Projekt E-oskrba za varno bivanje na domu</t>
  </si>
  <si>
    <t>PROGRAM STAREJŠI ZA STAREJŠE</t>
  </si>
  <si>
    <t>ODHODKI</t>
  </si>
  <si>
    <t>Skupaj</t>
  </si>
  <si>
    <t>3/2</t>
  </si>
  <si>
    <t>Prihodek za administracijo VPS</t>
  </si>
  <si>
    <t>SKUPAJ PRIHODKI PROGRAMI in PROJEKTI</t>
  </si>
  <si>
    <t>STROŠKI NA DRŽAVNI RAVNI</t>
  </si>
  <si>
    <t>Program ZORR</t>
  </si>
  <si>
    <t>Projekt Potovanje skozi digitalni svet - MDP</t>
  </si>
  <si>
    <t>Program nalog po ZORR - MGTŠ</t>
  </si>
  <si>
    <t xml:space="preserve">Projekt Potovanje skozi digitalni svet </t>
  </si>
  <si>
    <t>MDDSZ</t>
  </si>
  <si>
    <t>FIHO</t>
  </si>
  <si>
    <t>MOL</t>
  </si>
  <si>
    <t>Ostali financerji (Telekom, Krka, Lek)</t>
  </si>
  <si>
    <t>Lastna udeležba ZDUS</t>
  </si>
  <si>
    <t>Stroški dela - MDDSZ</t>
  </si>
  <si>
    <t>Materialni stroški - MDDSZ</t>
  </si>
  <si>
    <t>Stroški prostovoljcev (vodstvo programa SzS, PKOO, izobraževalci in delovna telesa) - MDDSZ</t>
  </si>
  <si>
    <t>Letno izobraževanje v Izoli  in druga izobraževanja prostovoljcev - MDDSZ</t>
  </si>
  <si>
    <t>Pokrajinska srečanja - MDDSZ</t>
  </si>
  <si>
    <t>Nagrade, NULS in ostali stroški - MDDSZ</t>
  </si>
  <si>
    <t>Dotacije - MDDSZ</t>
  </si>
  <si>
    <t>Režijski stroški - MDDSZ</t>
  </si>
  <si>
    <t>Drugi materialni stroški - MDDSZ</t>
  </si>
  <si>
    <t>Izvajanje programa - Dotacije - FIHO</t>
  </si>
  <si>
    <t>Izobraževanje - FIHO</t>
  </si>
  <si>
    <t>Vnos in obdelava podatkov - FIHO</t>
  </si>
  <si>
    <t xml:space="preserve">Računalniški program </t>
  </si>
  <si>
    <t>Izdaja didaktičnih gradiv - FIHO</t>
  </si>
  <si>
    <t>Tisk gradiv</t>
  </si>
  <si>
    <t>Priprava in oblikovanje zbornika, poštnina</t>
  </si>
  <si>
    <t>Dotacije - MOL</t>
  </si>
  <si>
    <t>Materialni stroški - MOL</t>
  </si>
  <si>
    <t>Režijski stroški - MOL</t>
  </si>
  <si>
    <t>Računalniški program - Ostali financerji</t>
  </si>
  <si>
    <t>Režijski stroški - Ostali financerji</t>
  </si>
  <si>
    <t>Dotacije - Ostali financerji</t>
  </si>
  <si>
    <t>Stroški dela - ZDUS</t>
  </si>
  <si>
    <t>Režijski stroški - ZDUS</t>
  </si>
  <si>
    <t>SKUPAJ</t>
  </si>
  <si>
    <t>Indeks FN 2024/FN 2023</t>
  </si>
  <si>
    <t>PROJEKT POTOVANJE SKOZI DIGITALNI SVET - MDP</t>
  </si>
  <si>
    <t>Trajanje projekta: 1. 7. 2024 - 30. 11. 2025</t>
  </si>
  <si>
    <t>Projekt TwistedEDU - Erasmus+</t>
  </si>
  <si>
    <t>PRIHODKI TEKOČI PROGRAMI in PROJEKTI</t>
  </si>
  <si>
    <t xml:space="preserve">Projekti po naročilnicah MGTŠ </t>
  </si>
  <si>
    <t>Drugi poslovni prihodki (za pretekle zaključene projekte)</t>
  </si>
  <si>
    <t>Prihodki od sponzorjev - Zavarovalnica Triglav in drugi</t>
  </si>
  <si>
    <t>Projekt Strong2gether</t>
  </si>
  <si>
    <t>Projekt TwistedEDU</t>
  </si>
  <si>
    <t>Projekt Digitalno vključeni</t>
  </si>
  <si>
    <t>Projekt Strong2gether - Erasmus+</t>
  </si>
  <si>
    <t>Izobraževalna in informativna dejavnost</t>
  </si>
  <si>
    <t>Stroški avtorskega dela (ZDUS Plus)</t>
  </si>
  <si>
    <t>Vzdrževanje informacijskega sistema in spletne strani</t>
  </si>
  <si>
    <t>Stroški delovanja, pokriti iz FIHO</t>
  </si>
  <si>
    <t>Projekti naročilnice MGTŠ</t>
  </si>
  <si>
    <t>Projekt Starejši pešci varni v prometu</t>
  </si>
  <si>
    <t>od tega 2.000 EUR prihodek 2024</t>
  </si>
  <si>
    <t>Drugi poslovni prihodki</t>
  </si>
  <si>
    <t>Projekti Urad za Slovence v zamejstvu</t>
  </si>
  <si>
    <t>od tega režijski stroški</t>
  </si>
  <si>
    <t>Sredstva za RŠK dejavnost - JR ZPIZ</t>
  </si>
  <si>
    <t>Direktni stroški projekta E-oskrba na daljavo: nakazila DU</t>
  </si>
  <si>
    <t>Direktni stroški projekta Potovanje skozi digitalni svet</t>
  </si>
  <si>
    <t>DIREKTNI STROŠKI PROGRAMOV in PROJEKTOV NA DRŽAVNI RAVNI</t>
  </si>
  <si>
    <t>4002-4003</t>
  </si>
  <si>
    <t>Začetno stanje sklada na dan 1.1.2024</t>
  </si>
  <si>
    <t xml:space="preserve">Stroški dela: tajnik ZDUS </t>
  </si>
  <si>
    <t xml:space="preserve">Stroški vzdrževanja info sistema in spletne strani </t>
  </si>
  <si>
    <t xml:space="preserve">Stroški najemnine </t>
  </si>
  <si>
    <t xml:space="preserve">Stroški računovodskih storitev </t>
  </si>
  <si>
    <t xml:space="preserve">Stroški vzdrževanja </t>
  </si>
  <si>
    <t xml:space="preserve">Stroški telefona in interneta </t>
  </si>
  <si>
    <t xml:space="preserve">Stroški pisarniškega in potrošnega materiala </t>
  </si>
  <si>
    <t xml:space="preserve">Stroški ogrevanja in elektrike </t>
  </si>
  <si>
    <t>10105, 10200, 10300, 10402</t>
  </si>
  <si>
    <t xml:space="preserve">SKUPAJ PORABA NA DRŽAVNEM NIVOJU </t>
  </si>
  <si>
    <t>Skupaj direktni stroški programov in projektov</t>
  </si>
  <si>
    <t>Tajnik ZDUS (FIHO za delovanje ZDUS)</t>
  </si>
  <si>
    <t>SKUPAJ STROŠKI ZDUS</t>
  </si>
  <si>
    <t>SKUPAJ STROŠKI POSLOVANJA NA DRŽAVNI IN POKRAJINSKI RAVNI</t>
  </si>
  <si>
    <t xml:space="preserve">SKUPAJ STROŠKI POKRAJIN IN DU, 
IZ SREDSTEV ZBRANIH NA DRŽAVNI RAVNI </t>
  </si>
  <si>
    <t>Izdelava izobraževalnih gradiv in aktivnosti (MeM)</t>
  </si>
  <si>
    <r>
      <t xml:space="preserve">Direktni stroški v programu Starejši za starejše: </t>
    </r>
    <r>
      <rPr>
        <b/>
        <sz val="10"/>
        <rFont val="Arial CE"/>
        <charset val="238"/>
      </rPr>
      <t>dotacije DU</t>
    </r>
  </si>
  <si>
    <t>Opomba: delno zajeto pri stroških programov in projektov</t>
  </si>
  <si>
    <t>Prihodek Hotela Delfin</t>
  </si>
  <si>
    <t>Prihodki od obresti ZDUS</t>
  </si>
  <si>
    <t>Prihodki za storitve ZDUS (tudi od DU, neplačnikov članarine)</t>
  </si>
  <si>
    <t>Prihodek od donacij od dohodnine in prostovoljnih prispevkov</t>
  </si>
  <si>
    <t>2998,3012,3016,3021,3041</t>
  </si>
  <si>
    <t>Prihodki Javnega sklada RS za kulturne dejavnosti - JSKD</t>
  </si>
  <si>
    <t>SM 49</t>
  </si>
  <si>
    <t>Digit svet - Stroški dela</t>
  </si>
  <si>
    <t>Digi svet - Stroški organizacije izobraževanj (DU)</t>
  </si>
  <si>
    <t>Digi svet - Stroški promocije</t>
  </si>
  <si>
    <t>Digi svet - Režijski stroški</t>
  </si>
  <si>
    <t>Bralno-literarne dejavnosti DU</t>
  </si>
  <si>
    <t>Potni stroški RŠK komisij</t>
  </si>
  <si>
    <t>Gledališka delavnica ZDUS</t>
  </si>
  <si>
    <t>3090-3101</t>
  </si>
  <si>
    <t>Priznanja, plakete, pokali, donatorske pogodbe (Dan ZDUS idr.)</t>
  </si>
  <si>
    <t>4704</t>
  </si>
  <si>
    <t>4902</t>
  </si>
  <si>
    <t>Investicije v DU iz sredstev FIHO</t>
  </si>
  <si>
    <t>Investicije v DU iz sredstev ZDUS</t>
  </si>
  <si>
    <t>Stroški dohodkov idr. povračil predsedstva ZDUS</t>
  </si>
  <si>
    <t>3148</t>
  </si>
  <si>
    <t>Vodstvo ZDUS in zaposleni</t>
  </si>
  <si>
    <t>Razne druge storitve (odvetniki, notarji,  osmrtnice, varstvo pri delu)</t>
  </si>
  <si>
    <t>Revija ZDUS Plus (oblikovanje, tisk, pošiljanje)</t>
  </si>
  <si>
    <t>Pogodbeno delo VPS</t>
  </si>
  <si>
    <t>3503-3054</t>
  </si>
  <si>
    <t>10500-10501</t>
  </si>
  <si>
    <t>4110, 4113-4114</t>
  </si>
  <si>
    <t>Naložbe FIHO na državni ravni</t>
  </si>
  <si>
    <t xml:space="preserve">Prihodek ZRSZ - javna dela </t>
  </si>
  <si>
    <t xml:space="preserve">Zaposleni - javna dela </t>
  </si>
  <si>
    <t xml:space="preserve">Lastna udeležba ZDUS </t>
  </si>
  <si>
    <t>od tega lastna udeležba ZDUS</t>
  </si>
  <si>
    <t>Prihodek Javni razpis ZPIZ - RŠK dejavnost</t>
  </si>
  <si>
    <t>PORABA PRESEŽKA IZ PRETEKLEGA OBDOBJA 2023 - E ČLANSKE IZKAZNICE</t>
  </si>
  <si>
    <t>v 09.7.2024_DS, dopoljeno 1.8.2024</t>
  </si>
  <si>
    <t>PREOSTALI DEL PRESEŽKA SE UPORABI ZA NEPRIDOBITNO DEJAVNOST V NASLEDNJIH OBDOBJIH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</si>
</sst>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* #,##0.00\ _S_I_T_-;\-* #,##0.00\ _S_I_T_-;_-* &quot;-&quot;??\ _S_I_T_-;_-@_-"/>
    <numFmt numFmtId="166" formatCode="_-* #,##0\ _S_I_T_-;\-* #,##0\ _S_I_T_-;_-* &quot;-&quot;??\ _S_I_T_-;_-@_-"/>
    <numFmt numFmtId="167" formatCode="dd/mm/yy"/>
    <numFmt numFmtId="168" formatCode="#,##0.00_ ;\-#,##0.00\ "/>
    <numFmt numFmtId="169" formatCode="0.0"/>
    <numFmt numFmtId="170" formatCode="#,##0.00\ &quot;€&quot;"/>
    <numFmt numFmtId="171" formatCode="_-* #,##0.00\ [$€-1]_-;\-* #,##0.00\ [$€-1]_-;_-* &quot;-&quot;??\ [$€-1]_-;_-@_-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3"/>
      <name val="Arial CE"/>
      <family val="2"/>
      <charset val="238"/>
    </font>
    <font>
      <sz val="9"/>
      <color indexed="12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9.5"/>
      <name val="Arial CE"/>
      <charset val="238"/>
    </font>
    <font>
      <b/>
      <sz val="9"/>
      <name val="Arial CE"/>
      <charset val="238"/>
    </font>
    <font>
      <b/>
      <sz val="14"/>
      <name val="Arial CE"/>
      <family val="2"/>
      <charset val="238"/>
    </font>
    <font>
      <sz val="10"/>
      <color rgb="FFFF0000"/>
      <name val="Arial CE"/>
      <charset val="238"/>
    </font>
    <font>
      <sz val="11"/>
      <color rgb="FF9C0006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 CE"/>
      <family val="2"/>
      <charset val="238"/>
    </font>
    <font>
      <u/>
      <sz val="10"/>
      <name val="Arial CE"/>
      <charset val="238"/>
    </font>
    <font>
      <b/>
      <u/>
      <sz val="10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sz val="14"/>
      <name val="Arial CE"/>
      <charset val="238"/>
    </font>
    <font>
      <b/>
      <u/>
      <sz val="10"/>
      <color rgb="FF92D050"/>
      <name val="Arial CE"/>
      <charset val="238"/>
    </font>
    <font>
      <sz val="10"/>
      <color rgb="FF92D050"/>
      <name val="Arial CE"/>
      <charset val="238"/>
    </font>
    <font>
      <b/>
      <sz val="10"/>
      <color rgb="FFFF0000"/>
      <name val="Arial CE"/>
      <charset val="238"/>
    </font>
    <font>
      <b/>
      <i/>
      <sz val="12"/>
      <name val="Arial CE"/>
      <charset val="238"/>
    </font>
    <font>
      <b/>
      <sz val="12"/>
      <color rgb="FFFF0000"/>
      <name val="Arial CE"/>
      <charset val="238"/>
    </font>
    <font>
      <sz val="12"/>
      <name val="Century Gothic"/>
      <family val="2"/>
      <charset val="238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9C73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19" fillId="4" borderId="0" applyNumberFormat="0" applyBorder="0" applyAlignment="0" applyProtection="0"/>
    <xf numFmtId="0" fontId="3" fillId="5" borderId="0" applyNumberFormat="0" applyBorder="0" applyAlignment="0" applyProtection="0"/>
    <xf numFmtId="44" fontId="4" fillId="0" borderId="0" applyFont="0" applyFill="0" applyBorder="0" applyAlignment="0" applyProtection="0"/>
    <xf numFmtId="0" fontId="2" fillId="5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5" fillId="0" borderId="0"/>
  </cellStyleXfs>
  <cellXfs count="586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vertical="justify"/>
    </xf>
    <xf numFmtId="4" fontId="0" fillId="0" borderId="0" xfId="0" applyNumberFormat="1"/>
    <xf numFmtId="0" fontId="6" fillId="0" borderId="0" xfId="0" applyFont="1" applyAlignment="1">
      <alignment horizontal="right" vertical="justify"/>
    </xf>
    <xf numFmtId="0" fontId="5" fillId="0" borderId="0" xfId="0" applyFont="1" applyAlignment="1">
      <alignment vertical="justify"/>
    </xf>
    <xf numFmtId="0" fontId="11" fillId="0" borderId="0" xfId="0" applyFont="1" applyAlignment="1">
      <alignment vertical="justify"/>
    </xf>
    <xf numFmtId="4" fontId="8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6" fontId="0" fillId="0" borderId="0" xfId="2" applyNumberFormat="1" applyFont="1" applyFill="1" applyBorder="1" applyAlignment="1">
      <alignment horizontal="right"/>
    </xf>
    <xf numFmtId="165" fontId="8" fillId="0" borderId="0" xfId="2" applyFont="1" applyFill="1" applyBorder="1" applyAlignment="1">
      <alignment horizontal="left"/>
    </xf>
    <xf numFmtId="0" fontId="8" fillId="0" borderId="0" xfId="0" applyFont="1" applyAlignment="1">
      <alignment vertical="justify"/>
    </xf>
    <xf numFmtId="4" fontId="13" fillId="0" borderId="0" xfId="0" applyNumberFormat="1" applyFont="1"/>
    <xf numFmtId="0" fontId="8" fillId="0" borderId="0" xfId="0" applyFont="1" applyAlignment="1">
      <alignment horizontal="right"/>
    </xf>
    <xf numFmtId="4" fontId="0" fillId="0" borderId="1" xfId="0" applyNumberFormat="1" applyBorder="1"/>
    <xf numFmtId="0" fontId="0" fillId="0" borderId="5" xfId="0" applyBorder="1"/>
    <xf numFmtId="165" fontId="8" fillId="0" borderId="0" xfId="2" applyFont="1" applyFill="1" applyBorder="1" applyAlignment="1">
      <alignment horizontal="center" vertical="justify"/>
    </xf>
    <xf numFmtId="0" fontId="6" fillId="0" borderId="0" xfId="0" applyFont="1"/>
    <xf numFmtId="167" fontId="6" fillId="0" borderId="0" xfId="0" applyNumberFormat="1" applyFont="1" applyAlignment="1">
      <alignment horizontal="left"/>
    </xf>
    <xf numFmtId="0" fontId="17" fillId="0" borderId="0" xfId="0" applyFont="1"/>
    <xf numFmtId="0" fontId="0" fillId="0" borderId="7" xfId="0" applyBorder="1"/>
    <xf numFmtId="0" fontId="12" fillId="0" borderId="12" xfId="1" applyFont="1" applyBorder="1" applyAlignment="1">
      <alignment horizontal="center" vertical="distributed"/>
    </xf>
    <xf numFmtId="0" fontId="4" fillId="0" borderId="13" xfId="1" applyBorder="1"/>
    <xf numFmtId="0" fontId="4" fillId="0" borderId="2" xfId="1" applyBorder="1"/>
    <xf numFmtId="0" fontId="4" fillId="0" borderId="14" xfId="1" applyBorder="1"/>
    <xf numFmtId="0" fontId="4" fillId="0" borderId="12" xfId="1" applyBorder="1"/>
    <xf numFmtId="0" fontId="4" fillId="0" borderId="8" xfId="1" applyBorder="1"/>
    <xf numFmtId="0" fontId="0" fillId="0" borderId="15" xfId="0" applyBorder="1"/>
    <xf numFmtId="43" fontId="0" fillId="0" borderId="0" xfId="0" applyNumberFormat="1"/>
    <xf numFmtId="165" fontId="0" fillId="0" borderId="0" xfId="0" applyNumberFormat="1" applyAlignment="1">
      <alignment horizontal="right"/>
    </xf>
    <xf numFmtId="4" fontId="0" fillId="0" borderId="22" xfId="0" applyNumberFormat="1" applyBorder="1"/>
    <xf numFmtId="4" fontId="8" fillId="0" borderId="17" xfId="0" applyNumberFormat="1" applyFont="1" applyBorder="1"/>
    <xf numFmtId="0" fontId="6" fillId="0" borderId="17" xfId="1" applyFont="1" applyBorder="1" applyAlignment="1">
      <alignment horizontal="right"/>
    </xf>
    <xf numFmtId="0" fontId="5" fillId="0" borderId="1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65" fontId="8" fillId="0" borderId="20" xfId="2" applyFont="1" applyFill="1" applyBorder="1"/>
    <xf numFmtId="0" fontId="4" fillId="0" borderId="27" xfId="1" applyBorder="1"/>
    <xf numFmtId="165" fontId="8" fillId="0" borderId="27" xfId="2" applyFont="1" applyFill="1" applyBorder="1"/>
    <xf numFmtId="4" fontId="4" fillId="0" borderId="21" xfId="1" applyNumberFormat="1" applyBorder="1"/>
    <xf numFmtId="4" fontId="4" fillId="0" borderId="10" xfId="1" applyNumberFormat="1" applyBorder="1"/>
    <xf numFmtId="168" fontId="8" fillId="0" borderId="0" xfId="0" applyNumberFormat="1" applyFont="1"/>
    <xf numFmtId="0" fontId="0" fillId="0" borderId="18" xfId="1" applyFont="1" applyBorder="1"/>
    <xf numFmtId="0" fontId="0" fillId="0" borderId="1" xfId="1" applyFont="1" applyBorder="1"/>
    <xf numFmtId="0" fontId="0" fillId="0" borderId="16" xfId="1" applyFont="1" applyBorder="1"/>
    <xf numFmtId="4" fontId="8" fillId="0" borderId="19" xfId="0" applyNumberFormat="1" applyFont="1" applyBorder="1"/>
    <xf numFmtId="0" fontId="4" fillId="0" borderId="9" xfId="1" applyBorder="1"/>
    <xf numFmtId="0" fontId="10" fillId="0" borderId="0" xfId="0" applyFont="1"/>
    <xf numFmtId="0" fontId="16" fillId="0" borderId="17" xfId="0" applyFont="1" applyBorder="1" applyAlignment="1">
      <alignment horizontal="center" vertical="center"/>
    </xf>
    <xf numFmtId="165" fontId="0" fillId="0" borderId="28" xfId="0" applyNumberFormat="1" applyBorder="1"/>
    <xf numFmtId="0" fontId="8" fillId="0" borderId="17" xfId="1" applyFont="1" applyBorder="1"/>
    <xf numFmtId="0" fontId="0" fillId="0" borderId="15" xfId="1" applyFont="1" applyBorder="1"/>
    <xf numFmtId="0" fontId="7" fillId="0" borderId="0" xfId="0" applyFont="1"/>
    <xf numFmtId="0" fontId="10" fillId="0" borderId="0" xfId="0" applyFont="1" applyAlignment="1">
      <alignment horizontal="justify" wrapText="1"/>
    </xf>
    <xf numFmtId="0" fontId="18" fillId="0" borderId="0" xfId="0" applyFont="1"/>
    <xf numFmtId="0" fontId="4" fillId="0" borderId="3" xfId="1" applyBorder="1"/>
    <xf numFmtId="0" fontId="20" fillId="0" borderId="26" xfId="4" applyFont="1" applyFill="1" applyBorder="1"/>
    <xf numFmtId="0" fontId="12" fillId="0" borderId="31" xfId="1" applyFont="1" applyBorder="1" applyAlignment="1">
      <alignment horizontal="center" vertical="distributed"/>
    </xf>
    <xf numFmtId="0" fontId="4" fillId="0" borderId="32" xfId="1" applyBorder="1"/>
    <xf numFmtId="0" fontId="4" fillId="0" borderId="22" xfId="1" applyBorder="1"/>
    <xf numFmtId="0" fontId="0" fillId="0" borderId="0" xfId="1" applyFont="1"/>
    <xf numFmtId="0" fontId="8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/>
    <xf numFmtId="169" fontId="0" fillId="0" borderId="0" xfId="0" applyNumberFormat="1"/>
    <xf numFmtId="165" fontId="8" fillId="0" borderId="0" xfId="2" applyFont="1" applyFill="1" applyBorder="1"/>
    <xf numFmtId="2" fontId="0" fillId="0" borderId="0" xfId="0" applyNumberFormat="1"/>
    <xf numFmtId="4" fontId="8" fillId="0" borderId="0" xfId="1" applyNumberFormat="1" applyFont="1"/>
    <xf numFmtId="0" fontId="4" fillId="0" borderId="0" xfId="1"/>
    <xf numFmtId="0" fontId="6" fillId="0" borderId="0" xfId="1" applyFont="1" applyAlignment="1">
      <alignment horizontal="right"/>
    </xf>
    <xf numFmtId="4" fontId="0" fillId="2" borderId="0" xfId="0" applyNumberFormat="1" applyFill="1"/>
    <xf numFmtId="0" fontId="0" fillId="2" borderId="0" xfId="0" applyFill="1"/>
    <xf numFmtId="0" fontId="0" fillId="2" borderId="11" xfId="0" applyFill="1" applyBorder="1"/>
    <xf numFmtId="4" fontId="8" fillId="0" borderId="0" xfId="2" applyNumberFormat="1" applyFont="1" applyFill="1" applyBorder="1" applyAlignment="1"/>
    <xf numFmtId="0" fontId="9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center"/>
    </xf>
    <xf numFmtId="4" fontId="6" fillId="0" borderId="5" xfId="0" applyNumberFormat="1" applyFont="1" applyBorder="1" applyAlignment="1">
      <alignment horizontal="center"/>
    </xf>
    <xf numFmtId="0" fontId="0" fillId="0" borderId="40" xfId="0" applyBorder="1"/>
    <xf numFmtId="0" fontId="0" fillId="0" borderId="34" xfId="0" applyBorder="1"/>
    <xf numFmtId="16" fontId="0" fillId="0" borderId="3" xfId="0" applyNumberFormat="1" applyBorder="1"/>
    <xf numFmtId="0" fontId="5" fillId="0" borderId="12" xfId="0" applyFont="1" applyBorder="1"/>
    <xf numFmtId="0" fontId="0" fillId="0" borderId="31" xfId="0" applyBorder="1"/>
    <xf numFmtId="0" fontId="0" fillId="0" borderId="17" xfId="0" applyBorder="1"/>
    <xf numFmtId="3" fontId="0" fillId="0" borderId="0" xfId="0" applyNumberFormat="1"/>
    <xf numFmtId="0" fontId="0" fillId="0" borderId="9" xfId="0" applyBorder="1"/>
    <xf numFmtId="0" fontId="0" fillId="0" borderId="8" xfId="0" applyBorder="1"/>
    <xf numFmtId="0" fontId="0" fillId="0" borderId="36" xfId="0" applyBorder="1"/>
    <xf numFmtId="0" fontId="0" fillId="0" borderId="2" xfId="0" applyBorder="1"/>
    <xf numFmtId="0" fontId="8" fillId="0" borderId="12" xfId="0" applyFont="1" applyBorder="1" applyAlignment="1">
      <alignment horizontal="left"/>
    </xf>
    <xf numFmtId="0" fontId="5" fillId="0" borderId="0" xfId="0" applyFont="1"/>
    <xf numFmtId="0" fontId="6" fillId="0" borderId="31" xfId="0" applyFont="1" applyBorder="1"/>
    <xf numFmtId="4" fontId="5" fillId="0" borderId="0" xfId="0" applyNumberFormat="1" applyFont="1" applyAlignment="1">
      <alignment horizontal="right"/>
    </xf>
    <xf numFmtId="4" fontId="9" fillId="0" borderId="0" xfId="0" applyNumberFormat="1" applyFont="1"/>
    <xf numFmtId="0" fontId="20" fillId="0" borderId="0" xfId="3" applyFont="1" applyFill="1" applyBorder="1"/>
    <xf numFmtId="0" fontId="20" fillId="0" borderId="1" xfId="3" applyFont="1" applyFill="1" applyBorder="1"/>
    <xf numFmtId="4" fontId="4" fillId="0" borderId="33" xfId="1" applyNumberFormat="1" applyBorder="1"/>
    <xf numFmtId="4" fontId="25" fillId="0" borderId="0" xfId="0" applyNumberFormat="1" applyFont="1"/>
    <xf numFmtId="0" fontId="16" fillId="0" borderId="42" xfId="0" applyFont="1" applyBorder="1" applyAlignment="1">
      <alignment horizontal="center" vertical="center"/>
    </xf>
    <xf numFmtId="0" fontId="12" fillId="0" borderId="0" xfId="1" applyFont="1" applyAlignment="1">
      <alignment horizontal="center" vertical="distributed"/>
    </xf>
    <xf numFmtId="0" fontId="26" fillId="0" borderId="9" xfId="1" applyFont="1" applyBorder="1"/>
    <xf numFmtId="0" fontId="27" fillId="0" borderId="1" xfId="3" applyFont="1" applyFill="1" applyBorder="1"/>
    <xf numFmtId="0" fontId="28" fillId="0" borderId="0" xfId="0" applyFont="1"/>
    <xf numFmtId="167" fontId="5" fillId="0" borderId="0" xfId="0" applyNumberFormat="1" applyFont="1" applyAlignment="1">
      <alignment horizontal="left"/>
    </xf>
    <xf numFmtId="0" fontId="26" fillId="0" borderId="0" xfId="0" applyFont="1"/>
    <xf numFmtId="0" fontId="26" fillId="0" borderId="5" xfId="0" applyFont="1" applyBorder="1"/>
    <xf numFmtId="0" fontId="9" fillId="0" borderId="17" xfId="0" applyFont="1" applyBorder="1" applyAlignment="1">
      <alignment horizontal="center" vertical="center"/>
    </xf>
    <xf numFmtId="0" fontId="26" fillId="0" borderId="18" xfId="1" applyFont="1" applyBorder="1"/>
    <xf numFmtId="0" fontId="26" fillId="0" borderId="1" xfId="1" applyFont="1" applyBorder="1"/>
    <xf numFmtId="0" fontId="5" fillId="0" borderId="17" xfId="1" applyFont="1" applyBorder="1" applyAlignment="1">
      <alignment horizontal="right"/>
    </xf>
    <xf numFmtId="0" fontId="5" fillId="0" borderId="46" xfId="0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0" fontId="9" fillId="0" borderId="35" xfId="1" applyFont="1" applyBorder="1"/>
    <xf numFmtId="43" fontId="26" fillId="0" borderId="0" xfId="0" applyNumberFormat="1" applyFont="1"/>
    <xf numFmtId="0" fontId="9" fillId="0" borderId="0" xfId="0" applyFont="1" applyAlignment="1">
      <alignment horizontal="right"/>
    </xf>
    <xf numFmtId="168" fontId="9" fillId="0" borderId="0" xfId="0" applyNumberFormat="1" applyFont="1"/>
    <xf numFmtId="43" fontId="26" fillId="0" borderId="1" xfId="0" applyNumberFormat="1" applyFont="1" applyBorder="1"/>
    <xf numFmtId="0" fontId="9" fillId="0" borderId="17" xfId="1" applyFont="1" applyBorder="1"/>
    <xf numFmtId="49" fontId="9" fillId="0" borderId="41" xfId="0" applyNumberFormat="1" applyFont="1" applyBorder="1" applyAlignment="1">
      <alignment horizontal="distributed" vertical="center"/>
    </xf>
    <xf numFmtId="4" fontId="29" fillId="0" borderId="0" xfId="0" applyNumberFormat="1" applyFont="1"/>
    <xf numFmtId="4" fontId="30" fillId="0" borderId="0" xfId="0" applyNumberFormat="1" applyFont="1"/>
    <xf numFmtId="0" fontId="8" fillId="0" borderId="41" xfId="0" applyFont="1" applyBorder="1"/>
    <xf numFmtId="0" fontId="8" fillId="0" borderId="52" xfId="0" applyFont="1" applyBorder="1"/>
    <xf numFmtId="0" fontId="8" fillId="0" borderId="43" xfId="0" applyFont="1" applyBorder="1"/>
    <xf numFmtId="44" fontId="8" fillId="0" borderId="0" xfId="5" applyFont="1" applyBorder="1"/>
    <xf numFmtId="44" fontId="0" fillId="0" borderId="1" xfId="0" applyNumberFormat="1" applyBorder="1"/>
    <xf numFmtId="44" fontId="0" fillId="0" borderId="24" xfId="0" applyNumberFormat="1" applyBorder="1"/>
    <xf numFmtId="0" fontId="16" fillId="0" borderId="0" xfId="0" applyFont="1" applyAlignment="1">
      <alignment horizontal="center" vertical="justify"/>
    </xf>
    <xf numFmtId="44" fontId="18" fillId="0" borderId="0" xfId="5" applyFont="1" applyBorder="1"/>
    <xf numFmtId="0" fontId="8" fillId="0" borderId="5" xfId="0" applyFont="1" applyBorder="1"/>
    <xf numFmtId="44" fontId="26" fillId="0" borderId="0" xfId="0" applyNumberFormat="1" applyFont="1"/>
    <xf numFmtId="44" fontId="0" fillId="0" borderId="30" xfId="0" applyNumberFormat="1" applyBorder="1"/>
    <xf numFmtId="44" fontId="8" fillId="0" borderId="0" xfId="0" applyNumberFormat="1" applyFont="1"/>
    <xf numFmtId="44" fontId="0" fillId="0" borderId="0" xfId="0" applyNumberFormat="1"/>
    <xf numFmtId="44" fontId="0" fillId="0" borderId="23" xfId="0" applyNumberFormat="1" applyBorder="1"/>
    <xf numFmtId="44" fontId="16" fillId="0" borderId="17" xfId="0" applyNumberFormat="1" applyFont="1" applyBorder="1" applyAlignment="1">
      <alignment horizontal="center" vertical="center"/>
    </xf>
    <xf numFmtId="44" fontId="23" fillId="0" borderId="44" xfId="0" applyNumberFormat="1" applyFont="1" applyBorder="1"/>
    <xf numFmtId="44" fontId="0" fillId="0" borderId="16" xfId="0" applyNumberFormat="1" applyBorder="1"/>
    <xf numFmtId="44" fontId="0" fillId="0" borderId="17" xfId="0" applyNumberFormat="1" applyBorder="1"/>
    <xf numFmtId="44" fontId="0" fillId="0" borderId="42" xfId="0" applyNumberFormat="1" applyBorder="1"/>
    <xf numFmtId="44" fontId="5" fillId="0" borderId="17" xfId="0" applyNumberFormat="1" applyFont="1" applyBorder="1"/>
    <xf numFmtId="44" fontId="5" fillId="0" borderId="42" xfId="0" applyNumberFormat="1" applyFont="1" applyBorder="1"/>
    <xf numFmtId="44" fontId="6" fillId="0" borderId="0" xfId="0" applyNumberFormat="1" applyFont="1" applyAlignment="1">
      <alignment horizontal="center"/>
    </xf>
    <xf numFmtId="44" fontId="6" fillId="0" borderId="5" xfId="0" applyNumberFormat="1" applyFont="1" applyBorder="1" applyAlignment="1">
      <alignment horizontal="center"/>
    </xf>
    <xf numFmtId="44" fontId="0" fillId="0" borderId="45" xfId="0" applyNumberFormat="1" applyBorder="1"/>
    <xf numFmtId="44" fontId="0" fillId="0" borderId="48" xfId="0" applyNumberFormat="1" applyBorder="1"/>
    <xf numFmtId="44" fontId="5" fillId="0" borderId="19" xfId="0" applyNumberFormat="1" applyFont="1" applyBorder="1" applyAlignment="1">
      <alignment horizontal="right"/>
    </xf>
    <xf numFmtId="44" fontId="9" fillId="0" borderId="41" xfId="0" applyNumberFormat="1" applyFont="1" applyBorder="1"/>
    <xf numFmtId="44" fontId="32" fillId="0" borderId="51" xfId="0" applyNumberFormat="1" applyFont="1" applyBorder="1"/>
    <xf numFmtId="44" fontId="32" fillId="0" borderId="41" xfId="5" applyFont="1" applyBorder="1"/>
    <xf numFmtId="44" fontId="31" fillId="0" borderId="0" xfId="0" applyNumberFormat="1" applyFont="1"/>
    <xf numFmtId="44" fontId="8" fillId="0" borderId="17" xfId="0" applyNumberFormat="1" applyFont="1" applyBorder="1"/>
    <xf numFmtId="44" fontId="9" fillId="0" borderId="17" xfId="0" applyNumberFormat="1" applyFont="1" applyBorder="1"/>
    <xf numFmtId="44" fontId="26" fillId="0" borderId="1" xfId="1" applyNumberFormat="1" applyFont="1" applyBorder="1"/>
    <xf numFmtId="44" fontId="9" fillId="0" borderId="35" xfId="0" applyNumberFormat="1" applyFont="1" applyBorder="1"/>
    <xf numFmtId="44" fontId="9" fillId="0" borderId="38" xfId="0" applyNumberFormat="1" applyFont="1" applyBorder="1"/>
    <xf numFmtId="44" fontId="26" fillId="0" borderId="1" xfId="0" applyNumberFormat="1" applyFont="1" applyBorder="1"/>
    <xf numFmtId="44" fontId="26" fillId="0" borderId="22" xfId="0" applyNumberFormat="1" applyFont="1" applyBorder="1"/>
    <xf numFmtId="44" fontId="9" fillId="0" borderId="42" xfId="0" applyNumberFormat="1" applyFont="1" applyBorder="1"/>
    <xf numFmtId="0" fontId="0" fillId="7" borderId="0" xfId="0" applyFill="1"/>
    <xf numFmtId="170" fontId="0" fillId="0" borderId="0" xfId="0" applyNumberFormat="1"/>
    <xf numFmtId="44" fontId="8" fillId="6" borderId="0" xfId="0" applyNumberFormat="1" applyFont="1" applyFill="1"/>
    <xf numFmtId="2" fontId="0" fillId="7" borderId="0" xfId="0" applyNumberFormat="1" applyFill="1"/>
    <xf numFmtId="165" fontId="8" fillId="0" borderId="0" xfId="2" applyFont="1" applyFill="1" applyBorder="1" applyAlignment="1">
      <alignment vertical="justify"/>
    </xf>
    <xf numFmtId="44" fontId="8" fillId="0" borderId="0" xfId="2" applyNumberFormat="1" applyFont="1" applyFill="1" applyBorder="1" applyAlignment="1">
      <alignment horizontal="right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indent="1"/>
    </xf>
    <xf numFmtId="0" fontId="10" fillId="0" borderId="0" xfId="0" applyFont="1" applyAlignment="1">
      <alignment horizontal="center"/>
    </xf>
    <xf numFmtId="0" fontId="12" fillId="0" borderId="46" xfId="1" applyFont="1" applyBorder="1" applyAlignment="1">
      <alignment horizontal="center" vertical="distributed"/>
    </xf>
    <xf numFmtId="0" fontId="5" fillId="0" borderId="47" xfId="0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4" fillId="0" borderId="40" xfId="1" applyBorder="1"/>
    <xf numFmtId="0" fontId="0" fillId="0" borderId="10" xfId="0" applyBorder="1"/>
    <xf numFmtId="0" fontId="4" fillId="0" borderId="31" xfId="1" applyBorder="1"/>
    <xf numFmtId="49" fontId="16" fillId="0" borderId="41" xfId="0" applyNumberFormat="1" applyFont="1" applyBorder="1" applyAlignment="1">
      <alignment horizontal="distributed" vertical="center"/>
    </xf>
    <xf numFmtId="49" fontId="16" fillId="0" borderId="4" xfId="0" applyNumberFormat="1" applyFont="1" applyBorder="1" applyAlignment="1">
      <alignment horizontal="distributed" vertical="center"/>
    </xf>
    <xf numFmtId="44" fontId="8" fillId="0" borderId="38" xfId="0" applyNumberFormat="1" applyFont="1" applyBorder="1"/>
    <xf numFmtId="0" fontId="0" fillId="0" borderId="33" xfId="0" applyBorder="1"/>
    <xf numFmtId="0" fontId="0" fillId="0" borderId="22" xfId="1" applyFont="1" applyBorder="1"/>
    <xf numFmtId="0" fontId="17" fillId="0" borderId="0" xfId="0" applyFont="1" applyAlignment="1">
      <alignment horizontal="right"/>
    </xf>
    <xf numFmtId="165" fontId="8" fillId="0" borderId="1" xfId="2" applyFont="1" applyFill="1" applyBorder="1"/>
    <xf numFmtId="165" fontId="0" fillId="0" borderId="18" xfId="0" applyNumberFormat="1" applyBorder="1"/>
    <xf numFmtId="165" fontId="8" fillId="0" borderId="17" xfId="2" applyFont="1" applyFill="1" applyBorder="1"/>
    <xf numFmtId="0" fontId="0" fillId="0" borderId="19" xfId="0" applyBorder="1"/>
    <xf numFmtId="4" fontId="4" fillId="0" borderId="1" xfId="1" applyNumberFormat="1" applyBorder="1"/>
    <xf numFmtId="4" fontId="4" fillId="0" borderId="18" xfId="1" applyNumberFormat="1" applyBorder="1"/>
    <xf numFmtId="4" fontId="4" fillId="0" borderId="22" xfId="1" applyNumberFormat="1" applyBorder="1"/>
    <xf numFmtId="171" fontId="0" fillId="0" borderId="18" xfId="0" applyNumberFormat="1" applyBorder="1"/>
    <xf numFmtId="171" fontId="0" fillId="0" borderId="1" xfId="0" applyNumberFormat="1" applyBorder="1"/>
    <xf numFmtId="171" fontId="0" fillId="0" borderId="22" xfId="0" applyNumberFormat="1" applyBorder="1"/>
    <xf numFmtId="171" fontId="8" fillId="0" borderId="17" xfId="0" applyNumberFormat="1" applyFont="1" applyBorder="1"/>
    <xf numFmtId="0" fontId="8" fillId="0" borderId="12" xfId="0" applyFont="1" applyBorder="1"/>
    <xf numFmtId="4" fontId="0" fillId="0" borderId="41" xfId="0" applyNumberFormat="1" applyBorder="1"/>
    <xf numFmtId="0" fontId="26" fillId="0" borderId="40" xfId="1" applyFont="1" applyBorder="1"/>
    <xf numFmtId="0" fontId="9" fillId="0" borderId="47" xfId="0" applyFont="1" applyBorder="1" applyAlignment="1">
      <alignment horizontal="left" vertical="center"/>
    </xf>
    <xf numFmtId="0" fontId="9" fillId="0" borderId="5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distributed" vertical="center"/>
    </xf>
    <xf numFmtId="44" fontId="26" fillId="0" borderId="18" xfId="0" applyNumberFormat="1" applyFont="1" applyBorder="1"/>
    <xf numFmtId="43" fontId="26" fillId="0" borderId="21" xfId="0" applyNumberFormat="1" applyFont="1" applyBorder="1"/>
    <xf numFmtId="44" fontId="9" fillId="0" borderId="1" xfId="2" applyNumberFormat="1" applyFont="1" applyFill="1" applyBorder="1"/>
    <xf numFmtId="0" fontId="26" fillId="0" borderId="10" xfId="0" applyFont="1" applyBorder="1"/>
    <xf numFmtId="0" fontId="26" fillId="0" borderId="34" xfId="1" applyFont="1" applyBorder="1"/>
    <xf numFmtId="0" fontId="26" fillId="0" borderId="35" xfId="1" applyFont="1" applyBorder="1"/>
    <xf numFmtId="44" fontId="26" fillId="0" borderId="22" xfId="1" applyNumberFormat="1" applyFont="1" applyBorder="1"/>
    <xf numFmtId="0" fontId="26" fillId="0" borderId="33" xfId="0" applyFont="1" applyBorder="1"/>
    <xf numFmtId="0" fontId="9" fillId="0" borderId="35" xfId="1" applyFont="1" applyBorder="1" applyAlignment="1">
      <alignment horizontal="right"/>
    </xf>
    <xf numFmtId="44" fontId="9" fillId="0" borderId="52" xfId="2" applyNumberFormat="1" applyFont="1" applyFill="1" applyBorder="1"/>
    <xf numFmtId="43" fontId="9" fillId="0" borderId="49" xfId="0" applyNumberFormat="1" applyFont="1" applyBorder="1"/>
    <xf numFmtId="0" fontId="26" fillId="0" borderId="0" xfId="1" applyFont="1"/>
    <xf numFmtId="0" fontId="9" fillId="0" borderId="0" xfId="1" applyFont="1" applyAlignment="1">
      <alignment horizontal="right"/>
    </xf>
    <xf numFmtId="43" fontId="9" fillId="0" borderId="0" xfId="0" applyNumberFormat="1" applyFont="1"/>
    <xf numFmtId="0" fontId="9" fillId="0" borderId="1" xfId="0" applyFont="1" applyBorder="1" applyAlignment="1">
      <alignment horizontal="center" vertical="center"/>
    </xf>
    <xf numFmtId="44" fontId="9" fillId="0" borderId="1" xfId="0" applyNumberFormat="1" applyFont="1" applyBorder="1"/>
    <xf numFmtId="0" fontId="26" fillId="0" borderId="24" xfId="1" applyFont="1" applyBorder="1"/>
    <xf numFmtId="44" fontId="26" fillId="0" borderId="24" xfId="1" applyNumberFormat="1" applyFont="1" applyBorder="1"/>
    <xf numFmtId="0" fontId="26" fillId="0" borderId="31" xfId="1" applyFont="1" applyBorder="1"/>
    <xf numFmtId="2" fontId="9" fillId="0" borderId="19" xfId="0" applyNumberFormat="1" applyFont="1" applyBorder="1"/>
    <xf numFmtId="49" fontId="9" fillId="0" borderId="19" xfId="0" applyNumberFormat="1" applyFont="1" applyBorder="1" applyAlignment="1">
      <alignment horizontal="distributed" vertical="center"/>
    </xf>
    <xf numFmtId="44" fontId="26" fillId="0" borderId="18" xfId="1" applyNumberFormat="1" applyFont="1" applyBorder="1"/>
    <xf numFmtId="2" fontId="26" fillId="0" borderId="21" xfId="0" applyNumberFormat="1" applyFont="1" applyBorder="1"/>
    <xf numFmtId="2" fontId="26" fillId="0" borderId="10" xfId="0" applyNumberFormat="1" applyFont="1" applyBorder="1"/>
    <xf numFmtId="0" fontId="26" fillId="0" borderId="32" xfId="1" applyFont="1" applyBorder="1"/>
    <xf numFmtId="0" fontId="26" fillId="0" borderId="22" xfId="1" applyFont="1" applyBorder="1"/>
    <xf numFmtId="2" fontId="26" fillId="0" borderId="33" xfId="0" applyNumberFormat="1" applyFont="1" applyBorder="1"/>
    <xf numFmtId="44" fontId="9" fillId="0" borderId="0" xfId="0" applyNumberFormat="1" applyFont="1"/>
    <xf numFmtId="44" fontId="9" fillId="0" borderId="0" xfId="2" applyNumberFormat="1" applyFont="1" applyFill="1" applyBorder="1"/>
    <xf numFmtId="0" fontId="4" fillId="0" borderId="1" xfId="1" applyBorder="1"/>
    <xf numFmtId="0" fontId="4" fillId="0" borderId="35" xfId="1" applyBorder="1"/>
    <xf numFmtId="166" fontId="26" fillId="0" borderId="21" xfId="2" applyNumberFormat="1" applyFont="1" applyBorder="1"/>
    <xf numFmtId="166" fontId="26" fillId="0" borderId="10" xfId="0" applyNumberFormat="1" applyFont="1" applyBorder="1"/>
    <xf numFmtId="166" fontId="26" fillId="0" borderId="33" xfId="0" applyNumberFormat="1" applyFont="1" applyBorder="1"/>
    <xf numFmtId="0" fontId="9" fillId="0" borderId="17" xfId="0" applyFont="1" applyBorder="1" applyAlignment="1">
      <alignment horizontal="left" vertical="center"/>
    </xf>
    <xf numFmtId="0" fontId="5" fillId="0" borderId="0" xfId="1" applyFont="1" applyAlignment="1">
      <alignment horizontal="right"/>
    </xf>
    <xf numFmtId="166" fontId="9" fillId="0" borderId="0" xfId="0" applyNumberFormat="1" applyFont="1"/>
    <xf numFmtId="44" fontId="9" fillId="0" borderId="17" xfId="2" applyNumberFormat="1" applyFont="1" applyFill="1" applyBorder="1"/>
    <xf numFmtId="166" fontId="9" fillId="0" borderId="19" xfId="0" applyNumberFormat="1" applyFont="1" applyBorder="1"/>
    <xf numFmtId="0" fontId="27" fillId="0" borderId="18" xfId="3" applyFont="1" applyFill="1" applyBorder="1"/>
    <xf numFmtId="0" fontId="26" fillId="0" borderId="9" xfId="0" applyFont="1" applyBorder="1"/>
    <xf numFmtId="0" fontId="26" fillId="0" borderId="32" xfId="0" applyFont="1" applyBorder="1"/>
    <xf numFmtId="0" fontId="27" fillId="0" borderId="22" xfId="3" applyFont="1" applyFill="1" applyBorder="1"/>
    <xf numFmtId="168" fontId="9" fillId="0" borderId="22" xfId="0" applyNumberFormat="1" applyFont="1" applyBorder="1"/>
    <xf numFmtId="2" fontId="9" fillId="0" borderId="25" xfId="0" applyNumberFormat="1" applyFont="1" applyBorder="1"/>
    <xf numFmtId="2" fontId="0" fillId="0" borderId="21" xfId="0" applyNumberFormat="1" applyBorder="1"/>
    <xf numFmtId="171" fontId="0" fillId="0" borderId="21" xfId="0" applyNumberFormat="1" applyBorder="1"/>
    <xf numFmtId="171" fontId="0" fillId="0" borderId="19" xfId="0" applyNumberFormat="1" applyBorder="1"/>
    <xf numFmtId="171" fontId="0" fillId="0" borderId="10" xfId="0" applyNumberFormat="1" applyBorder="1"/>
    <xf numFmtId="171" fontId="0" fillId="0" borderId="33" xfId="0" applyNumberFormat="1" applyBorder="1"/>
    <xf numFmtId="0" fontId="12" fillId="0" borderId="54" xfId="1" applyFont="1" applyBorder="1" applyAlignment="1">
      <alignment horizontal="center" vertical="distributed"/>
    </xf>
    <xf numFmtId="0" fontId="4" fillId="0" borderId="39" xfId="1" applyBorder="1"/>
    <xf numFmtId="0" fontId="26" fillId="0" borderId="50" xfId="0" applyFont="1" applyBorder="1"/>
    <xf numFmtId="0" fontId="9" fillId="0" borderId="17" xfId="1" applyFont="1" applyBorder="1" applyAlignment="1">
      <alignment horizontal="right"/>
    </xf>
    <xf numFmtId="43" fontId="26" fillId="0" borderId="19" xfId="0" applyNumberFormat="1" applyFont="1" applyBorder="1"/>
    <xf numFmtId="2" fontId="26" fillId="0" borderId="21" xfId="0" applyNumberFormat="1" applyFont="1" applyBorder="1" applyAlignment="1">
      <alignment horizontal="right"/>
    </xf>
    <xf numFmtId="2" fontId="26" fillId="0" borderId="10" xfId="0" applyNumberFormat="1" applyFont="1" applyBorder="1" applyAlignment="1">
      <alignment horizontal="right"/>
    </xf>
    <xf numFmtId="2" fontId="26" fillId="0" borderId="33" xfId="0" applyNumberFormat="1" applyFont="1" applyBorder="1" applyAlignment="1">
      <alignment horizontal="right"/>
    </xf>
    <xf numFmtId="2" fontId="26" fillId="0" borderId="19" xfId="0" applyNumberFormat="1" applyFont="1" applyBorder="1" applyAlignment="1">
      <alignment horizontal="right"/>
    </xf>
    <xf numFmtId="0" fontId="9" fillId="0" borderId="46" xfId="0" applyFont="1" applyBorder="1" applyAlignment="1">
      <alignment horizontal="left" vertical="center"/>
    </xf>
    <xf numFmtId="165" fontId="8" fillId="0" borderId="0" xfId="2" applyFont="1" applyFill="1" applyBorder="1" applyAlignment="1">
      <alignment vertical="center"/>
    </xf>
    <xf numFmtId="4" fontId="8" fillId="8" borderId="0" xfId="0" applyNumberFormat="1" applyFont="1" applyFill="1" applyAlignment="1">
      <alignment horizontal="center" vertical="center"/>
    </xf>
    <xf numFmtId="170" fontId="8" fillId="8" borderId="0" xfId="2" applyNumberFormat="1" applyFont="1" applyFill="1" applyBorder="1" applyAlignment="1">
      <alignment vertical="center"/>
    </xf>
    <xf numFmtId="2" fontId="0" fillId="8" borderId="0" xfId="0" applyNumberFormat="1" applyFill="1" applyAlignment="1">
      <alignment vertical="center"/>
    </xf>
    <xf numFmtId="165" fontId="5" fillId="9" borderId="0" xfId="2" applyFont="1" applyFill="1" applyBorder="1" applyAlignment="1">
      <alignment horizontal="center" vertical="center"/>
    </xf>
    <xf numFmtId="4" fontId="8" fillId="9" borderId="0" xfId="0" applyNumberFormat="1" applyFont="1" applyFill="1" applyAlignment="1">
      <alignment horizontal="center" vertical="center"/>
    </xf>
    <xf numFmtId="0" fontId="0" fillId="10" borderId="0" xfId="0" applyFill="1"/>
    <xf numFmtId="2" fontId="0" fillId="10" borderId="0" xfId="0" applyNumberFormat="1" applyFill="1"/>
    <xf numFmtId="0" fontId="8" fillId="10" borderId="0" xfId="0" applyFont="1" applyFill="1"/>
    <xf numFmtId="165" fontId="6" fillId="9" borderId="0" xfId="2" applyFont="1" applyFill="1" applyBorder="1" applyAlignment="1">
      <alignment horizontal="center" vertical="center"/>
    </xf>
    <xf numFmtId="44" fontId="8" fillId="9" borderId="0" xfId="2" applyNumberFormat="1" applyFont="1" applyFill="1" applyBorder="1" applyAlignment="1">
      <alignment horizontal="right"/>
    </xf>
    <xf numFmtId="171" fontId="8" fillId="6" borderId="0" xfId="2" applyNumberFormat="1" applyFont="1" applyFill="1" applyBorder="1" applyAlignment="1">
      <alignment vertical="justify"/>
    </xf>
    <xf numFmtId="2" fontId="8" fillId="0" borderId="0" xfId="0" applyNumberFormat="1" applyFont="1"/>
    <xf numFmtId="44" fontId="8" fillId="9" borderId="0" xfId="0" applyNumberFormat="1" applyFont="1" applyFill="1"/>
    <xf numFmtId="165" fontId="8" fillId="11" borderId="0" xfId="2" applyFont="1" applyFill="1" applyBorder="1" applyAlignment="1">
      <alignment vertical="justify"/>
    </xf>
    <xf numFmtId="44" fontId="8" fillId="12" borderId="0" xfId="0" applyNumberFormat="1" applyFont="1" applyFill="1"/>
    <xf numFmtId="2" fontId="8" fillId="12" borderId="0" xfId="0" applyNumberFormat="1" applyFont="1" applyFill="1"/>
    <xf numFmtId="4" fontId="24" fillId="0" borderId="0" xfId="0" applyNumberFormat="1" applyFont="1"/>
    <xf numFmtId="0" fontId="6" fillId="0" borderId="0" xfId="0" applyFont="1" applyAlignment="1">
      <alignment horizontal="right"/>
    </xf>
    <xf numFmtId="165" fontId="31" fillId="0" borderId="0" xfId="0" applyNumberFormat="1" applyFont="1"/>
    <xf numFmtId="44" fontId="31" fillId="0" borderId="0" xfId="5" applyFont="1" applyFill="1"/>
    <xf numFmtId="4" fontId="4" fillId="0" borderId="0" xfId="2" applyNumberFormat="1" applyFont="1" applyFill="1" applyBorder="1" applyAlignment="1"/>
    <xf numFmtId="165" fontId="4" fillId="0" borderId="0" xfId="2" applyFont="1" applyFill="1" applyBorder="1"/>
    <xf numFmtId="4" fontId="4" fillId="0" borderId="0" xfId="1" applyNumberFormat="1"/>
    <xf numFmtId="0" fontId="4" fillId="0" borderId="0" xfId="0" applyFont="1" applyAlignment="1">
      <alignment horizontal="left"/>
    </xf>
    <xf numFmtId="0" fontId="21" fillId="0" borderId="0" xfId="1" applyFont="1" applyAlignment="1">
      <alignment horizontal="center"/>
    </xf>
    <xf numFmtId="165" fontId="4" fillId="0" borderId="0" xfId="1" applyNumberFormat="1"/>
    <xf numFmtId="4" fontId="0" fillId="0" borderId="0" xfId="2" applyNumberFormat="1" applyFont="1" applyFill="1" applyBorder="1"/>
    <xf numFmtId="44" fontId="26" fillId="0" borderId="1" xfId="5" applyFont="1" applyFill="1" applyBorder="1"/>
    <xf numFmtId="44" fontId="34" fillId="0" borderId="1" xfId="5" applyFont="1" applyFill="1" applyBorder="1"/>
    <xf numFmtId="0" fontId="9" fillId="0" borderId="1" xfId="1" applyFont="1" applyBorder="1"/>
    <xf numFmtId="44" fontId="27" fillId="0" borderId="1" xfId="5" applyFont="1" applyFill="1" applyBorder="1"/>
    <xf numFmtId="44" fontId="27" fillId="0" borderId="1" xfId="5" applyFont="1" applyFill="1" applyBorder="1" applyAlignment="1">
      <alignment horizontal="right"/>
    </xf>
    <xf numFmtId="44" fontId="26" fillId="0" borderId="1" xfId="5" applyFont="1" applyFill="1" applyBorder="1" applyAlignment="1">
      <alignment horizontal="right"/>
    </xf>
    <xf numFmtId="0" fontId="26" fillId="0" borderId="23" xfId="1" applyFont="1" applyBorder="1"/>
    <xf numFmtId="44" fontId="26" fillId="0" borderId="23" xfId="5" applyFont="1" applyFill="1" applyBorder="1"/>
    <xf numFmtId="0" fontId="9" fillId="0" borderId="37" xfId="0" applyFont="1" applyBorder="1" applyAlignment="1">
      <alignment horizontal="center" vertical="center"/>
    </xf>
    <xf numFmtId="0" fontId="0" fillId="0" borderId="52" xfId="0" applyBorder="1"/>
    <xf numFmtId="0" fontId="26" fillId="0" borderId="5" xfId="1" applyFont="1" applyBorder="1"/>
    <xf numFmtId="2" fontId="26" fillId="0" borderId="27" xfId="0" applyNumberFormat="1" applyFont="1" applyBorder="1" applyAlignment="1">
      <alignment horizontal="right"/>
    </xf>
    <xf numFmtId="0" fontId="9" fillId="0" borderId="18" xfId="0" applyFont="1" applyBorder="1" applyAlignment="1">
      <alignment horizontal="center" vertical="center"/>
    </xf>
    <xf numFmtId="165" fontId="5" fillId="0" borderId="0" xfId="2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4" fontId="8" fillId="8" borderId="17" xfId="0" applyNumberFormat="1" applyFont="1" applyFill="1" applyBorder="1" applyAlignment="1">
      <alignment horizontal="center" vertical="center"/>
    </xf>
    <xf numFmtId="4" fontId="8" fillId="8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70" fontId="8" fillId="8" borderId="35" xfId="2" applyNumberFormat="1" applyFont="1" applyFill="1" applyBorder="1" applyAlignment="1">
      <alignment vertical="center"/>
    </xf>
    <xf numFmtId="4" fontId="8" fillId="8" borderId="25" xfId="2" applyNumberFormat="1" applyFont="1" applyFill="1" applyBorder="1" applyAlignment="1">
      <alignment vertical="center"/>
    </xf>
    <xf numFmtId="0" fontId="0" fillId="8" borderId="52" xfId="0" applyFill="1" applyBorder="1" applyAlignment="1">
      <alignment horizontal="center"/>
    </xf>
    <xf numFmtId="0" fontId="8" fillId="8" borderId="5" xfId="0" applyFont="1" applyFill="1" applyBorder="1" applyAlignment="1">
      <alignment vertical="center"/>
    </xf>
    <xf numFmtId="165" fontId="8" fillId="8" borderId="5" xfId="2" applyFont="1" applyFill="1" applyBorder="1" applyAlignment="1">
      <alignment horizontal="right" vertical="center"/>
    </xf>
    <xf numFmtId="1" fontId="0" fillId="0" borderId="17" xfId="0" applyNumberFormat="1" applyBorder="1" applyAlignment="1">
      <alignment horizontal="center" vertical="justify"/>
    </xf>
    <xf numFmtId="3" fontId="0" fillId="0" borderId="17" xfId="0" applyNumberFormat="1" applyBorder="1" applyAlignment="1">
      <alignment horizontal="center"/>
    </xf>
    <xf numFmtId="4" fontId="0" fillId="0" borderId="19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165" fontId="6" fillId="9" borderId="43" xfId="2" applyFont="1" applyFill="1" applyBorder="1" applyAlignment="1">
      <alignment horizontal="center" vertical="center"/>
    </xf>
    <xf numFmtId="165" fontId="6" fillId="9" borderId="37" xfId="2" applyFont="1" applyFill="1" applyBorder="1" applyAlignment="1">
      <alignment horizontal="center" vertical="center"/>
    </xf>
    <xf numFmtId="165" fontId="5" fillId="9" borderId="37" xfId="2" applyFont="1" applyFill="1" applyBorder="1" applyAlignment="1">
      <alignment horizontal="center" vertical="center"/>
    </xf>
    <xf numFmtId="165" fontId="6" fillId="9" borderId="17" xfId="2" applyFont="1" applyFill="1" applyBorder="1" applyAlignment="1">
      <alignment horizontal="center" vertical="center"/>
    </xf>
    <xf numFmtId="168" fontId="6" fillId="9" borderId="19" xfId="2" applyNumberFormat="1" applyFont="1" applyFill="1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justify"/>
    </xf>
    <xf numFmtId="171" fontId="0" fillId="0" borderId="1" xfId="0" applyNumberFormat="1" applyBorder="1" applyAlignment="1">
      <alignment wrapText="1"/>
    </xf>
    <xf numFmtId="171" fontId="0" fillId="0" borderId="1" xfId="0" applyNumberFormat="1" applyBorder="1" applyAlignment="1">
      <alignment horizontal="right" wrapText="1"/>
    </xf>
    <xf numFmtId="49" fontId="0" fillId="0" borderId="1" xfId="0" applyNumberFormat="1" applyBorder="1"/>
    <xf numFmtId="4" fontId="0" fillId="0" borderId="1" xfId="0" applyNumberFormat="1" applyBorder="1" applyAlignment="1">
      <alignment wrapText="1"/>
    </xf>
    <xf numFmtId="0" fontId="0" fillId="0" borderId="9" xfId="0" applyBorder="1" applyAlignment="1">
      <alignment horizontal="center"/>
    </xf>
    <xf numFmtId="171" fontId="0" fillId="0" borderId="10" xfId="0" applyNumberFormat="1" applyBorder="1" applyAlignment="1">
      <alignment wrapText="1"/>
    </xf>
    <xf numFmtId="171" fontId="0" fillId="0" borderId="10" xfId="0" applyNumberFormat="1" applyBorder="1" applyAlignment="1">
      <alignment horizontal="right" wrapText="1"/>
    </xf>
    <xf numFmtId="4" fontId="8" fillId="0" borderId="10" xfId="0" applyNumberFormat="1" applyFont="1" applyBorder="1" applyAlignment="1">
      <alignment wrapText="1"/>
    </xf>
    <xf numFmtId="4" fontId="0" fillId="0" borderId="10" xfId="0" applyNumberFormat="1" applyBorder="1" applyAlignment="1">
      <alignment wrapText="1"/>
    </xf>
    <xf numFmtId="0" fontId="0" fillId="0" borderId="22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8" fillId="10" borderId="1" xfId="0" applyFont="1" applyFill="1" applyBorder="1"/>
    <xf numFmtId="165" fontId="0" fillId="0" borderId="1" xfId="2" applyFont="1" applyBorder="1" applyAlignment="1">
      <alignment vertical="justify"/>
    </xf>
    <xf numFmtId="165" fontId="0" fillId="0" borderId="1" xfId="2" applyFont="1" applyFill="1" applyBorder="1" applyAlignment="1">
      <alignment vertical="justify"/>
    </xf>
    <xf numFmtId="165" fontId="4" fillId="0" borderId="1" xfId="2" applyFont="1" applyFill="1" applyBorder="1" applyAlignment="1">
      <alignment vertical="justify"/>
    </xf>
    <xf numFmtId="44" fontId="0" fillId="3" borderId="1" xfId="0" applyNumberFormat="1" applyFill="1" applyBorder="1"/>
    <xf numFmtId="165" fontId="8" fillId="6" borderId="1" xfId="2" applyFont="1" applyFill="1" applyBorder="1" applyAlignment="1">
      <alignment vertical="justify"/>
    </xf>
    <xf numFmtId="171" fontId="8" fillId="6" borderId="1" xfId="2" applyNumberFormat="1" applyFont="1" applyFill="1" applyBorder="1" applyAlignment="1">
      <alignment vertical="justify"/>
    </xf>
    <xf numFmtId="44" fontId="4" fillId="0" borderId="1" xfId="0" applyNumberFormat="1" applyFont="1" applyBorder="1"/>
    <xf numFmtId="44" fontId="8" fillId="6" borderId="1" xfId="0" applyNumberFormat="1" applyFont="1" applyFill="1" applyBorder="1"/>
    <xf numFmtId="4" fontId="8" fillId="6" borderId="1" xfId="0" applyNumberFormat="1" applyFont="1" applyFill="1" applyBorder="1"/>
    <xf numFmtId="0" fontId="8" fillId="6" borderId="1" xfId="0" applyFont="1" applyFill="1" applyBorder="1" applyAlignment="1">
      <alignment vertical="justify"/>
    </xf>
    <xf numFmtId="171" fontId="8" fillId="6" borderId="1" xfId="0" applyNumberFormat="1" applyFont="1" applyFill="1" applyBorder="1"/>
    <xf numFmtId="44" fontId="14" fillId="0" borderId="1" xfId="0" applyNumberFormat="1" applyFont="1" applyBorder="1"/>
    <xf numFmtId="0" fontId="0" fillId="10" borderId="40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8" fillId="10" borderId="18" xfId="0" applyFont="1" applyFill="1" applyBorder="1"/>
    <xf numFmtId="0" fontId="8" fillId="10" borderId="21" xfId="0" applyFont="1" applyFill="1" applyBorder="1"/>
    <xf numFmtId="0" fontId="0" fillId="0" borderId="9" xfId="0" quotePrefix="1" applyBorder="1" applyAlignment="1">
      <alignment horizontal="center"/>
    </xf>
    <xf numFmtId="4" fontId="0" fillId="0" borderId="10" xfId="0" applyNumberFormat="1" applyBorder="1"/>
    <xf numFmtId="165" fontId="8" fillId="6" borderId="9" xfId="2" applyFont="1" applyFill="1" applyBorder="1" applyAlignment="1">
      <alignment vertical="justify"/>
    </xf>
    <xf numFmtId="168" fontId="8" fillId="6" borderId="10" xfId="0" applyNumberFormat="1" applyFont="1" applyFill="1" applyBorder="1"/>
    <xf numFmtId="0" fontId="8" fillId="10" borderId="9" xfId="0" applyFont="1" applyFill="1" applyBorder="1"/>
    <xf numFmtId="0" fontId="8" fillId="10" borderId="10" xfId="0" applyFont="1" applyFill="1" applyBorder="1"/>
    <xf numFmtId="0" fontId="0" fillId="10" borderId="9" xfId="0" applyFill="1" applyBorder="1" applyAlignment="1">
      <alignment horizontal="center"/>
    </xf>
    <xf numFmtId="0" fontId="8" fillId="3" borderId="22" xfId="0" applyFont="1" applyFill="1" applyBorder="1" applyAlignment="1">
      <alignment vertical="justify"/>
    </xf>
    <xf numFmtId="44" fontId="0" fillId="3" borderId="22" xfId="0" applyNumberFormat="1" applyFill="1" applyBorder="1"/>
    <xf numFmtId="4" fontId="0" fillId="0" borderId="33" xfId="0" applyNumberFormat="1" applyBorder="1"/>
    <xf numFmtId="171" fontId="0" fillId="0" borderId="1" xfId="0" applyNumberFormat="1" applyBorder="1" applyAlignment="1">
      <alignment horizontal="right"/>
    </xf>
    <xf numFmtId="0" fontId="0" fillId="0" borderId="18" xfId="0" applyBorder="1" applyAlignment="1">
      <alignment horizontal="center"/>
    </xf>
    <xf numFmtId="165" fontId="8" fillId="6" borderId="32" xfId="2" applyFont="1" applyFill="1" applyBorder="1" applyAlignment="1">
      <alignment vertical="justify"/>
    </xf>
    <xf numFmtId="165" fontId="8" fillId="6" borderId="22" xfId="2" applyFont="1" applyFill="1" applyBorder="1" applyAlignment="1">
      <alignment vertical="justify"/>
    </xf>
    <xf numFmtId="44" fontId="8" fillId="6" borderId="22" xfId="0" applyNumberFormat="1" applyFont="1" applyFill="1" applyBorder="1"/>
    <xf numFmtId="168" fontId="8" fillId="6" borderId="33" xfId="0" applyNumberFormat="1" applyFont="1" applyFill="1" applyBorder="1"/>
    <xf numFmtId="165" fontId="4" fillId="0" borderId="1" xfId="2" applyFont="1" applyFill="1" applyBorder="1" applyAlignment="1">
      <alignment horizontal="left" vertical="justify"/>
    </xf>
    <xf numFmtId="165" fontId="8" fillId="0" borderId="1" xfId="2" applyFont="1" applyFill="1" applyBorder="1" applyAlignment="1">
      <alignment vertical="justify"/>
    </xf>
    <xf numFmtId="44" fontId="8" fillId="0" borderId="1" xfId="0" applyNumberFormat="1" applyFont="1" applyBorder="1"/>
    <xf numFmtId="0" fontId="0" fillId="10" borderId="1" xfId="0" applyFill="1" applyBorder="1"/>
    <xf numFmtId="165" fontId="15" fillId="0" borderId="1" xfId="2" applyFont="1" applyBorder="1" applyAlignment="1">
      <alignment vertical="justify"/>
    </xf>
    <xf numFmtId="1" fontId="8" fillId="10" borderId="18" xfId="0" applyNumberFormat="1" applyFont="1" applyFill="1" applyBorder="1" applyAlignment="1">
      <alignment horizontal="left" vertical="justify"/>
    </xf>
    <xf numFmtId="44" fontId="0" fillId="10" borderId="18" xfId="0" applyNumberFormat="1" applyFill="1" applyBorder="1" applyAlignment="1">
      <alignment horizontal="center"/>
    </xf>
    <xf numFmtId="4" fontId="0" fillId="10" borderId="18" xfId="0" applyNumberFormat="1" applyFill="1" applyBorder="1"/>
    <xf numFmtId="4" fontId="0" fillId="10" borderId="21" xfId="0" applyNumberFormat="1" applyFill="1" applyBorder="1"/>
    <xf numFmtId="4" fontId="0" fillId="0" borderId="10" xfId="0" applyNumberFormat="1" applyBorder="1" applyAlignment="1">
      <alignment horizontal="right"/>
    </xf>
    <xf numFmtId="165" fontId="8" fillId="0" borderId="9" xfId="2" applyFont="1" applyFill="1" applyBorder="1" applyAlignment="1">
      <alignment vertical="justify"/>
    </xf>
    <xf numFmtId="44" fontId="8" fillId="0" borderId="10" xfId="0" applyNumberFormat="1" applyFont="1" applyBorder="1"/>
    <xf numFmtId="0" fontId="0" fillId="10" borderId="10" xfId="0" applyFill="1" applyBorder="1"/>
    <xf numFmtId="1" fontId="0" fillId="0" borderId="9" xfId="0" quotePrefix="1" applyNumberFormat="1" applyBorder="1" applyAlignment="1">
      <alignment horizontal="center"/>
    </xf>
    <xf numFmtId="0" fontId="8" fillId="8" borderId="56" xfId="0" applyFont="1" applyFill="1" applyBorder="1" applyAlignment="1">
      <alignment horizontal="center"/>
    </xf>
    <xf numFmtId="165" fontId="8" fillId="0" borderId="52" xfId="2" applyFont="1" applyFill="1" applyBorder="1" applyAlignment="1">
      <alignment vertical="center"/>
    </xf>
    <xf numFmtId="170" fontId="8" fillId="0" borderId="35" xfId="2" applyNumberFormat="1" applyFont="1" applyFill="1" applyBorder="1" applyAlignment="1">
      <alignment vertical="center"/>
    </xf>
    <xf numFmtId="171" fontId="8" fillId="0" borderId="35" xfId="0" applyNumberFormat="1" applyFont="1" applyBorder="1" applyAlignment="1">
      <alignment vertical="center"/>
    </xf>
    <xf numFmtId="4" fontId="8" fillId="0" borderId="25" xfId="0" applyNumberFormat="1" applyFont="1" applyBorder="1" applyAlignment="1">
      <alignment vertical="center"/>
    </xf>
    <xf numFmtId="170" fontId="0" fillId="0" borderId="1" xfId="0" applyNumberFormat="1" applyBorder="1"/>
    <xf numFmtId="0" fontId="0" fillId="0" borderId="40" xfId="0" quotePrefix="1" applyBorder="1" applyAlignment="1">
      <alignment horizontal="center"/>
    </xf>
    <xf numFmtId="165" fontId="0" fillId="0" borderId="18" xfId="2" applyFont="1" applyFill="1" applyBorder="1" applyAlignment="1">
      <alignment vertical="justify"/>
    </xf>
    <xf numFmtId="170" fontId="0" fillId="0" borderId="18" xfId="0" applyNumberFormat="1" applyBorder="1"/>
    <xf numFmtId="4" fontId="0" fillId="0" borderId="21" xfId="0" applyNumberFormat="1" applyBorder="1" applyAlignment="1">
      <alignment horizontal="right"/>
    </xf>
    <xf numFmtId="0" fontId="0" fillId="0" borderId="32" xfId="0" quotePrefix="1" applyBorder="1" applyAlignment="1">
      <alignment horizontal="center"/>
    </xf>
    <xf numFmtId="165" fontId="0" fillId="0" borderId="22" xfId="2" applyFont="1" applyFill="1" applyBorder="1" applyAlignment="1">
      <alignment vertical="justify"/>
    </xf>
    <xf numFmtId="170" fontId="0" fillId="0" borderId="22" xfId="0" applyNumberFormat="1" applyBorder="1"/>
    <xf numFmtId="4" fontId="0" fillId="0" borderId="33" xfId="0" applyNumberFormat="1" applyBorder="1" applyAlignment="1">
      <alignment horizontal="right"/>
    </xf>
    <xf numFmtId="0" fontId="8" fillId="8" borderId="6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165" fontId="8" fillId="8" borderId="15" xfId="2" applyFont="1" applyFill="1" applyBorder="1" applyAlignment="1">
      <alignment vertical="center"/>
    </xf>
    <xf numFmtId="165" fontId="8" fillId="8" borderId="51" xfId="2" applyFont="1" applyFill="1" applyBorder="1" applyAlignment="1">
      <alignment vertical="center"/>
    </xf>
    <xf numFmtId="168" fontId="8" fillId="0" borderId="25" xfId="0" applyNumberFormat="1" applyFont="1" applyBorder="1" applyAlignment="1">
      <alignment vertical="center"/>
    </xf>
    <xf numFmtId="4" fontId="0" fillId="0" borderId="21" xfId="0" applyNumberFormat="1" applyBorder="1"/>
    <xf numFmtId="0" fontId="8" fillId="0" borderId="4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17" xfId="0" applyBorder="1" applyAlignment="1">
      <alignment horizontal="center"/>
    </xf>
    <xf numFmtId="0" fontId="0" fillId="10" borderId="57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8" fillId="10" borderId="23" xfId="0" applyFont="1" applyFill="1" applyBorder="1"/>
    <xf numFmtId="0" fontId="8" fillId="10" borderId="29" xfId="0" applyFont="1" applyFill="1" applyBorder="1"/>
    <xf numFmtId="0" fontId="0" fillId="0" borderId="29" xfId="0" applyBorder="1" applyAlignment="1">
      <alignment wrapText="1"/>
    </xf>
    <xf numFmtId="44" fontId="27" fillId="0" borderId="23" xfId="5" applyFont="1" applyFill="1" applyBorder="1"/>
    <xf numFmtId="0" fontId="9" fillId="0" borderId="15" xfId="0" applyFont="1" applyBorder="1" applyAlignment="1">
      <alignment horizontal="center" vertical="center"/>
    </xf>
    <xf numFmtId="44" fontId="27" fillId="0" borderId="24" xfId="5" applyFont="1" applyFill="1" applyBorder="1"/>
    <xf numFmtId="44" fontId="26" fillId="0" borderId="17" xfId="5" applyFont="1" applyFill="1" applyBorder="1"/>
    <xf numFmtId="44" fontId="26" fillId="0" borderId="2" xfId="5" applyFont="1" applyFill="1" applyBorder="1"/>
    <xf numFmtId="44" fontId="36" fillId="0" borderId="19" xfId="5" applyFont="1" applyFill="1" applyBorder="1"/>
    <xf numFmtId="0" fontId="9" fillId="0" borderId="17" xfId="1" applyFont="1" applyBorder="1" applyAlignment="1">
      <alignment horizontal="center"/>
    </xf>
    <xf numFmtId="44" fontId="9" fillId="0" borderId="19" xfId="0" applyNumberFormat="1" applyFont="1" applyBorder="1"/>
    <xf numFmtId="0" fontId="9" fillId="0" borderId="23" xfId="1" applyFont="1" applyBorder="1"/>
    <xf numFmtId="44" fontId="27" fillId="0" borderId="18" xfId="5" applyFont="1" applyFill="1" applyBorder="1"/>
    <xf numFmtId="44" fontId="26" fillId="0" borderId="18" xfId="5" applyFont="1" applyFill="1" applyBorder="1"/>
    <xf numFmtId="4" fontId="26" fillId="0" borderId="21" xfId="2" applyNumberFormat="1" applyFont="1" applyFill="1" applyBorder="1"/>
    <xf numFmtId="4" fontId="26" fillId="0" borderId="10" xfId="2" applyNumberFormat="1" applyFont="1" applyFill="1" applyBorder="1"/>
    <xf numFmtId="44" fontId="27" fillId="0" borderId="22" xfId="5" applyFont="1" applyFill="1" applyBorder="1"/>
    <xf numFmtId="44" fontId="26" fillId="0" borderId="22" xfId="5" applyFont="1" applyFill="1" applyBorder="1" applyAlignment="1">
      <alignment horizontal="right"/>
    </xf>
    <xf numFmtId="44" fontId="26" fillId="0" borderId="24" xfId="5" applyFont="1" applyFill="1" applyBorder="1"/>
    <xf numFmtId="0" fontId="36" fillId="0" borderId="17" xfId="1" applyFont="1" applyBorder="1" applyAlignment="1">
      <alignment horizontal="right"/>
    </xf>
    <xf numFmtId="44" fontId="9" fillId="0" borderId="17" xfId="5" applyFont="1" applyFill="1" applyBorder="1"/>
    <xf numFmtId="4" fontId="26" fillId="0" borderId="19" xfId="2" applyNumberFormat="1" applyFont="1" applyFill="1" applyBorder="1"/>
    <xf numFmtId="0" fontId="26" fillId="0" borderId="57" xfId="1" applyFont="1" applyBorder="1"/>
    <xf numFmtId="0" fontId="26" fillId="0" borderId="39" xfId="1" applyFont="1" applyBorder="1"/>
    <xf numFmtId="4" fontId="26" fillId="0" borderId="50" xfId="2" applyNumberFormat="1" applyFont="1" applyFill="1" applyBorder="1"/>
    <xf numFmtId="0" fontId="4" fillId="0" borderId="34" xfId="1" applyBorder="1"/>
    <xf numFmtId="0" fontId="8" fillId="0" borderId="35" xfId="1" applyFont="1" applyBorder="1"/>
    <xf numFmtId="170" fontId="8" fillId="0" borderId="0" xfId="0" applyNumberFormat="1" applyFont="1"/>
    <xf numFmtId="165" fontId="0" fillId="0" borderId="24" xfId="2" applyFont="1" applyFill="1" applyBorder="1" applyAlignment="1">
      <alignment vertical="justify"/>
    </xf>
    <xf numFmtId="0" fontId="8" fillId="0" borderId="33" xfId="0" applyFont="1" applyBorder="1"/>
    <xf numFmtId="170" fontId="8" fillId="0" borderId="17" xfId="0" applyNumberFormat="1" applyFont="1" applyBorder="1" applyAlignment="1">
      <alignment horizontal="right"/>
    </xf>
    <xf numFmtId="165" fontId="8" fillId="6" borderId="10" xfId="2" applyFont="1" applyFill="1" applyBorder="1" applyAlignment="1">
      <alignment horizontal="right" vertical="justify"/>
    </xf>
    <xf numFmtId="171" fontId="0" fillId="0" borderId="0" xfId="0" applyNumberFormat="1"/>
    <xf numFmtId="165" fontId="6" fillId="12" borderId="17" xfId="2" applyFont="1" applyFill="1" applyBorder="1" applyAlignment="1">
      <alignment horizontal="center" vertical="center"/>
    </xf>
    <xf numFmtId="165" fontId="6" fillId="12" borderId="19" xfId="2" applyFont="1" applyFill="1" applyBorder="1" applyAlignment="1">
      <alignment horizontal="center" vertical="center" wrapText="1"/>
    </xf>
    <xf numFmtId="49" fontId="8" fillId="12" borderId="31" xfId="2" applyNumberFormat="1" applyFont="1" applyFill="1" applyBorder="1" applyAlignment="1">
      <alignment horizontal="center" vertical="center" wrapText="1"/>
    </xf>
    <xf numFmtId="44" fontId="8" fillId="12" borderId="17" xfId="0" applyNumberFormat="1" applyFont="1" applyFill="1" applyBorder="1" applyAlignment="1">
      <alignment vertical="center"/>
    </xf>
    <xf numFmtId="168" fontId="8" fillId="12" borderId="19" xfId="0" applyNumberFormat="1" applyFont="1" applyFill="1" applyBorder="1" applyAlignment="1">
      <alignment vertical="center"/>
    </xf>
    <xf numFmtId="171" fontId="0" fillId="0" borderId="29" xfId="0" applyNumberFormat="1" applyBorder="1" applyAlignment="1">
      <alignment horizontal="right" wrapText="1"/>
    </xf>
    <xf numFmtId="4" fontId="0" fillId="0" borderId="0" xfId="0" applyNumberFormat="1" applyAlignment="1">
      <alignment horizontal="left"/>
    </xf>
    <xf numFmtId="44" fontId="26" fillId="0" borderId="47" xfId="0" applyNumberFormat="1" applyFont="1" applyBorder="1"/>
    <xf numFmtId="0" fontId="31" fillId="0" borderId="1" xfId="0" applyFont="1" applyBorder="1" applyAlignment="1">
      <alignment vertical="justify"/>
    </xf>
    <xf numFmtId="44" fontId="0" fillId="0" borderId="0" xfId="0" applyNumberFormat="1" applyAlignment="1">
      <alignment horizontal="left"/>
    </xf>
    <xf numFmtId="4" fontId="8" fillId="12" borderId="47" xfId="0" applyNumberFormat="1" applyFont="1" applyFill="1" applyBorder="1" applyAlignment="1">
      <alignment horizontal="center" vertical="center"/>
    </xf>
    <xf numFmtId="4" fontId="8" fillId="12" borderId="55" xfId="0" applyNumberFormat="1" applyFont="1" applyFill="1" applyBorder="1" applyAlignment="1">
      <alignment horizontal="center" vertical="center" wrapText="1"/>
    </xf>
    <xf numFmtId="165" fontId="5" fillId="12" borderId="34" xfId="2" applyFont="1" applyFill="1" applyBorder="1" applyAlignment="1">
      <alignment horizontal="center" vertical="center"/>
    </xf>
    <xf numFmtId="165" fontId="5" fillId="12" borderId="35" xfId="2" applyFont="1" applyFill="1" applyBorder="1" applyAlignment="1">
      <alignment horizontal="center" vertical="center"/>
    </xf>
    <xf numFmtId="165" fontId="6" fillId="12" borderId="35" xfId="2" applyFont="1" applyFill="1" applyBorder="1" applyAlignment="1">
      <alignment horizontal="left" vertical="center"/>
    </xf>
    <xf numFmtId="44" fontId="8" fillId="12" borderId="35" xfId="2" applyNumberFormat="1" applyFont="1" applyFill="1" applyBorder="1" applyAlignment="1">
      <alignment horizontal="right"/>
    </xf>
    <xf numFmtId="168" fontId="8" fillId="12" borderId="25" xfId="2" applyNumberFormat="1" applyFont="1" applyFill="1" applyBorder="1" applyAlignment="1">
      <alignment horizontal="right"/>
    </xf>
    <xf numFmtId="165" fontId="8" fillId="9" borderId="47" xfId="2" applyFont="1" applyFill="1" applyBorder="1" applyAlignment="1">
      <alignment horizontal="center" vertical="justify"/>
    </xf>
    <xf numFmtId="165" fontId="8" fillId="9" borderId="55" xfId="2" applyFont="1" applyFill="1" applyBorder="1" applyAlignment="1">
      <alignment horizontal="center" vertical="justify"/>
    </xf>
    <xf numFmtId="0" fontId="9" fillId="9" borderId="47" xfId="0" applyFont="1" applyFill="1" applyBorder="1" applyAlignment="1">
      <alignment vertical="center" wrapText="1"/>
    </xf>
    <xf numFmtId="44" fontId="8" fillId="13" borderId="18" xfId="0" applyNumberFormat="1" applyFont="1" applyFill="1" applyBorder="1"/>
    <xf numFmtId="171" fontId="8" fillId="13" borderId="18" xfId="0" applyNumberFormat="1" applyFont="1" applyFill="1" applyBorder="1" applyAlignment="1">
      <alignment wrapText="1"/>
    </xf>
    <xf numFmtId="168" fontId="8" fillId="13" borderId="21" xfId="0" applyNumberFormat="1" applyFont="1" applyFill="1" applyBorder="1" applyAlignment="1">
      <alignment wrapText="1"/>
    </xf>
    <xf numFmtId="0" fontId="8" fillId="13" borderId="1" xfId="0" applyFont="1" applyFill="1" applyBorder="1" applyAlignment="1">
      <alignment vertical="justify"/>
    </xf>
    <xf numFmtId="44" fontId="8" fillId="13" borderId="1" xfId="0" applyNumberFormat="1" applyFont="1" applyFill="1" applyBorder="1"/>
    <xf numFmtId="168" fontId="8" fillId="13" borderId="29" xfId="0" applyNumberFormat="1" applyFont="1" applyFill="1" applyBorder="1" applyAlignment="1">
      <alignment wrapText="1"/>
    </xf>
    <xf numFmtId="44" fontId="8" fillId="13" borderId="10" xfId="0" applyNumberFormat="1" applyFont="1" applyFill="1" applyBorder="1"/>
    <xf numFmtId="168" fontId="8" fillId="13" borderId="10" xfId="0" applyNumberFormat="1" applyFont="1" applyFill="1" applyBorder="1"/>
    <xf numFmtId="0" fontId="8" fillId="13" borderId="24" xfId="0" applyFont="1" applyFill="1" applyBorder="1" applyAlignment="1">
      <alignment vertical="justify"/>
    </xf>
    <xf numFmtId="44" fontId="8" fillId="13" borderId="24" xfId="0" applyNumberFormat="1" applyFont="1" applyFill="1" applyBorder="1"/>
    <xf numFmtId="168" fontId="8" fillId="13" borderId="50" xfId="0" applyNumberFormat="1" applyFont="1" applyFill="1" applyBorder="1"/>
    <xf numFmtId="44" fontId="27" fillId="13" borderId="24" xfId="5" applyFont="1" applyFill="1" applyBorder="1"/>
    <xf numFmtId="44" fontId="27" fillId="0" borderId="0" xfId="5" applyFont="1" applyFill="1" applyBorder="1"/>
    <xf numFmtId="0" fontId="0" fillId="0" borderId="24" xfId="0" applyBorder="1" applyAlignment="1">
      <alignment horizontal="center"/>
    </xf>
    <xf numFmtId="2" fontId="26" fillId="0" borderId="25" xfId="0" applyNumberFormat="1" applyFont="1" applyBorder="1"/>
    <xf numFmtId="168" fontId="8" fillId="6" borderId="19" xfId="0" applyNumberFormat="1" applyFont="1" applyFill="1" applyBorder="1"/>
    <xf numFmtId="0" fontId="0" fillId="0" borderId="39" xfId="0" quotePrefix="1" applyBorder="1" applyAlignment="1">
      <alignment horizontal="center"/>
    </xf>
    <xf numFmtId="4" fontId="0" fillId="0" borderId="50" xfId="0" applyNumberFormat="1" applyBorder="1"/>
    <xf numFmtId="165" fontId="8" fillId="6" borderId="31" xfId="2" applyFont="1" applyFill="1" applyBorder="1" applyAlignment="1">
      <alignment vertical="justify"/>
    </xf>
    <xf numFmtId="165" fontId="8" fillId="6" borderId="17" xfId="2" applyFont="1" applyFill="1" applyBorder="1" applyAlignment="1">
      <alignment vertical="justify"/>
    </xf>
    <xf numFmtId="44" fontId="8" fillId="6" borderId="47" xfId="0" applyNumberFormat="1" applyFont="1" applyFill="1" applyBorder="1"/>
    <xf numFmtId="168" fontId="8" fillId="6" borderId="55" xfId="0" applyNumberFormat="1" applyFont="1" applyFill="1" applyBorder="1"/>
    <xf numFmtId="165" fontId="8" fillId="12" borderId="43" xfId="2" applyFont="1" applyFill="1" applyBorder="1" applyAlignment="1">
      <alignment vertical="justify"/>
    </xf>
    <xf numFmtId="44" fontId="8" fillId="12" borderId="31" xfId="0" applyNumberFormat="1" applyFont="1" applyFill="1" applyBorder="1"/>
    <xf numFmtId="168" fontId="8" fillId="12" borderId="19" xfId="0" applyNumberFormat="1" applyFont="1" applyFill="1" applyBorder="1"/>
    <xf numFmtId="0" fontId="8" fillId="9" borderId="17" xfId="0" applyFont="1" applyFill="1" applyBorder="1"/>
    <xf numFmtId="44" fontId="8" fillId="9" borderId="17" xfId="0" applyNumberFormat="1" applyFont="1" applyFill="1" applyBorder="1"/>
    <xf numFmtId="168" fontId="8" fillId="9" borderId="19" xfId="0" applyNumberFormat="1" applyFont="1" applyFill="1" applyBorder="1"/>
    <xf numFmtId="0" fontId="8" fillId="0" borderId="31" xfId="0" applyFont="1" applyBorder="1" applyAlignment="1">
      <alignment horizontal="right" vertical="justify"/>
    </xf>
    <xf numFmtId="165" fontId="8" fillId="0" borderId="0" xfId="2" applyFont="1" applyFill="1" applyBorder="1" applyAlignment="1">
      <alignment horizontal="right" vertical="center"/>
    </xf>
    <xf numFmtId="44" fontId="8" fillId="0" borderId="0" xfId="0" applyNumberFormat="1" applyFont="1" applyAlignment="1">
      <alignment vertical="center"/>
    </xf>
    <xf numFmtId="0" fontId="8" fillId="14" borderId="31" xfId="0" applyFont="1" applyFill="1" applyBorder="1" applyAlignment="1">
      <alignment horizontal="center" vertical="center" wrapText="1"/>
    </xf>
    <xf numFmtId="44" fontId="8" fillId="14" borderId="17" xfId="0" applyNumberFormat="1" applyFont="1" applyFill="1" applyBorder="1" applyAlignment="1">
      <alignment horizontal="center" vertical="center"/>
    </xf>
    <xf numFmtId="168" fontId="8" fillId="14" borderId="19" xfId="0" applyNumberFormat="1" applyFont="1" applyFill="1" applyBorder="1" applyAlignment="1">
      <alignment horizontal="right" vertical="center"/>
    </xf>
    <xf numFmtId="44" fontId="8" fillId="11" borderId="17" xfId="0" applyNumberFormat="1" applyFont="1" applyFill="1" applyBorder="1" applyAlignment="1">
      <alignment vertical="center"/>
    </xf>
    <xf numFmtId="44" fontId="8" fillId="11" borderId="17" xfId="0" applyNumberFormat="1" applyFont="1" applyFill="1" applyBorder="1"/>
    <xf numFmtId="44" fontId="8" fillId="11" borderId="35" xfId="2" applyNumberFormat="1" applyFont="1" applyFill="1" applyBorder="1" applyAlignment="1">
      <alignment horizontal="right"/>
    </xf>
    <xf numFmtId="0" fontId="0" fillId="9" borderId="54" xfId="0" applyFill="1" applyBorder="1" applyAlignment="1">
      <alignment horizontal="center" vertical="center"/>
    </xf>
    <xf numFmtId="0" fontId="0" fillId="9" borderId="47" xfId="0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171" fontId="0" fillId="0" borderId="24" xfId="0" applyNumberFormat="1" applyBorder="1" applyAlignment="1">
      <alignment horizontal="right"/>
    </xf>
    <xf numFmtId="0" fontId="0" fillId="0" borderId="57" xfId="0" applyBorder="1"/>
    <xf numFmtId="2" fontId="26" fillId="0" borderId="25" xfId="0" applyNumberFormat="1" applyFont="1" applyBorder="1" applyAlignment="1">
      <alignment horizontal="right"/>
    </xf>
    <xf numFmtId="0" fontId="8" fillId="8" borderId="4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165" fontId="6" fillId="0" borderId="23" xfId="2" applyFont="1" applyFill="1" applyBorder="1" applyAlignment="1">
      <alignment horizontal="center" vertical="center"/>
    </xf>
    <xf numFmtId="1" fontId="0" fillId="0" borderId="23" xfId="0" applyNumberFormat="1" applyBorder="1" applyAlignment="1">
      <alignment horizontal="center" vertical="justify"/>
    </xf>
    <xf numFmtId="4" fontId="0" fillId="0" borderId="23" xfId="0" applyNumberFormat="1" applyBorder="1" applyAlignment="1">
      <alignment horizontal="center"/>
    </xf>
    <xf numFmtId="4" fontId="0" fillId="0" borderId="19" xfId="0" applyNumberFormat="1" applyBorder="1"/>
    <xf numFmtId="44" fontId="23" fillId="0" borderId="18" xfId="0" applyNumberFormat="1" applyFont="1" applyBorder="1"/>
    <xf numFmtId="0" fontId="0" fillId="0" borderId="21" xfId="0" applyBorder="1"/>
    <xf numFmtId="0" fontId="0" fillId="0" borderId="58" xfId="0" applyBorder="1"/>
    <xf numFmtId="0" fontId="0" fillId="0" borderId="3" xfId="0" applyBorder="1"/>
    <xf numFmtId="44" fontId="4" fillId="0" borderId="16" xfId="0" applyNumberFormat="1" applyFont="1" applyBorder="1"/>
    <xf numFmtId="44" fontId="4" fillId="0" borderId="60" xfId="0" applyNumberFormat="1" applyFont="1" applyBorder="1"/>
    <xf numFmtId="4" fontId="0" fillId="0" borderId="29" xfId="0" applyNumberFormat="1" applyBorder="1"/>
    <xf numFmtId="4" fontId="0" fillId="0" borderId="59" xfId="0" applyNumberFormat="1" applyBorder="1"/>
    <xf numFmtId="171" fontId="8" fillId="11" borderId="17" xfId="0" applyNumberFormat="1" applyFont="1" applyFill="1" applyBorder="1"/>
    <xf numFmtId="0" fontId="0" fillId="0" borderId="39" xfId="0" applyBorder="1"/>
    <xf numFmtId="0" fontId="0" fillId="0" borderId="24" xfId="0" applyBorder="1"/>
    <xf numFmtId="44" fontId="0" fillId="0" borderId="60" xfId="0" applyNumberFormat="1" applyBorder="1"/>
    <xf numFmtId="0" fontId="0" fillId="0" borderId="50" xfId="0" applyBorder="1"/>
    <xf numFmtId="0" fontId="0" fillId="0" borderId="12" xfId="0" applyBorder="1"/>
    <xf numFmtId="2" fontId="0" fillId="0" borderId="19" xfId="0" applyNumberFormat="1" applyBorder="1"/>
    <xf numFmtId="0" fontId="0" fillId="0" borderId="59" xfId="0" applyBorder="1"/>
    <xf numFmtId="0" fontId="16" fillId="0" borderId="19" xfId="0" applyFont="1" applyBorder="1" applyAlignment="1">
      <alignment horizontal="center" vertical="center"/>
    </xf>
    <xf numFmtId="44" fontId="16" fillId="0" borderId="19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8" fillId="13" borderId="22" xfId="0" applyFont="1" applyFill="1" applyBorder="1" applyAlignment="1">
      <alignment vertical="justify"/>
    </xf>
    <xf numFmtId="44" fontId="8" fillId="13" borderId="22" xfId="0" applyNumberFormat="1" applyFont="1" applyFill="1" applyBorder="1"/>
    <xf numFmtId="168" fontId="8" fillId="13" borderId="33" xfId="0" applyNumberFormat="1" applyFont="1" applyFill="1" applyBorder="1"/>
    <xf numFmtId="0" fontId="8" fillId="14" borderId="31" xfId="0" applyFont="1" applyFill="1" applyBorder="1" applyAlignment="1">
      <alignment horizontal="center" vertical="center"/>
    </xf>
    <xf numFmtId="44" fontId="8" fillId="14" borderId="17" xfId="0" applyNumberFormat="1" applyFont="1" applyFill="1" applyBorder="1" applyAlignment="1">
      <alignment vertical="center"/>
    </xf>
    <xf numFmtId="168" fontId="8" fillId="14" borderId="19" xfId="0" applyNumberFormat="1" applyFont="1" applyFill="1" applyBorder="1" applyAlignment="1">
      <alignment vertical="center"/>
    </xf>
    <xf numFmtId="0" fontId="0" fillId="0" borderId="16" xfId="0" applyBorder="1" applyAlignment="1">
      <alignment vertical="justify"/>
    </xf>
    <xf numFmtId="4" fontId="0" fillId="0" borderId="16" xfId="0" applyNumberFormat="1" applyBorder="1"/>
    <xf numFmtId="0" fontId="9" fillId="11" borderId="54" xfId="0" applyFont="1" applyFill="1" applyBorder="1" applyAlignment="1">
      <alignment horizontal="center" vertical="center"/>
    </xf>
    <xf numFmtId="44" fontId="9" fillId="11" borderId="47" xfId="0" applyNumberFormat="1" applyFont="1" applyFill="1" applyBorder="1" applyAlignment="1">
      <alignment horizontal="center" vertical="center"/>
    </xf>
    <xf numFmtId="171" fontId="9" fillId="11" borderId="47" xfId="0" applyNumberFormat="1" applyFont="1" applyFill="1" applyBorder="1" applyAlignment="1">
      <alignment horizontal="center" vertical="center"/>
    </xf>
    <xf numFmtId="168" fontId="9" fillId="11" borderId="55" xfId="0" applyNumberFormat="1" applyFont="1" applyFill="1" applyBorder="1" applyAlignment="1">
      <alignment horizontal="right" vertical="center"/>
    </xf>
    <xf numFmtId="0" fontId="0" fillId="15" borderId="0" xfId="0" applyFill="1"/>
    <xf numFmtId="0" fontId="8" fillId="15" borderId="0" xfId="0" applyFont="1" applyFill="1" applyAlignment="1">
      <alignment vertical="justify"/>
    </xf>
    <xf numFmtId="4" fontId="0" fillId="15" borderId="0" xfId="0" applyNumberFormat="1" applyFill="1"/>
    <xf numFmtId="44" fontId="0" fillId="15" borderId="0" xfId="5" applyFont="1" applyFill="1"/>
    <xf numFmtId="171" fontId="0" fillId="15" borderId="0" xfId="0" applyNumberFormat="1" applyFill="1"/>
    <xf numFmtId="0" fontId="8" fillId="13" borderId="30" xfId="0" applyFont="1" applyFill="1" applyBorder="1" applyAlignment="1">
      <alignment horizontal="center" vertical="justify"/>
    </xf>
    <xf numFmtId="0" fontId="8" fillId="13" borderId="2" xfId="0" applyFont="1" applyFill="1" applyBorder="1" applyAlignment="1">
      <alignment horizontal="center" vertical="justify"/>
    </xf>
    <xf numFmtId="165" fontId="8" fillId="6" borderId="43" xfId="2" applyFont="1" applyFill="1" applyBorder="1" applyAlignment="1">
      <alignment horizontal="right" vertical="center"/>
    </xf>
    <xf numFmtId="165" fontId="8" fillId="6" borderId="37" xfId="2" applyFont="1" applyFill="1" applyBorder="1" applyAlignment="1">
      <alignment horizontal="right" vertical="center"/>
    </xf>
    <xf numFmtId="165" fontId="8" fillId="6" borderId="12" xfId="2" applyFont="1" applyFill="1" applyBorder="1" applyAlignment="1">
      <alignment horizontal="right" vertical="center"/>
    </xf>
    <xf numFmtId="49" fontId="0" fillId="0" borderId="54" xfId="0" applyNumberFormat="1" applyBorder="1" applyAlignment="1">
      <alignment horizontal="center" vertical="center"/>
    </xf>
    <xf numFmtId="49" fontId="0" fillId="0" borderId="58" xfId="0" applyNumberFormat="1" applyBorder="1" applyAlignment="1">
      <alignment horizontal="center" vertical="center"/>
    </xf>
    <xf numFmtId="49" fontId="0" fillId="0" borderId="57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8" fillId="13" borderId="44" xfId="0" applyFont="1" applyFill="1" applyBorder="1" applyAlignment="1">
      <alignment horizontal="center" vertical="justify"/>
    </xf>
    <xf numFmtId="0" fontId="8" fillId="13" borderId="13" xfId="0" applyFont="1" applyFill="1" applyBorder="1" applyAlignment="1">
      <alignment horizontal="center" vertical="justify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5" fillId="8" borderId="4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8" fillId="8" borderId="15" xfId="2" applyFont="1" applyFill="1" applyBorder="1" applyAlignment="1">
      <alignment horizontal="left" vertical="center"/>
    </xf>
    <xf numFmtId="165" fontId="8" fillId="8" borderId="51" xfId="2" applyFont="1" applyFill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8" fillId="12" borderId="37" xfId="2" applyFont="1" applyFill="1" applyBorder="1" applyAlignment="1">
      <alignment horizontal="right" vertical="justify"/>
    </xf>
    <xf numFmtId="165" fontId="8" fillId="6" borderId="9" xfId="2" applyFont="1" applyFill="1" applyBorder="1" applyAlignment="1">
      <alignment horizontal="center" vertical="justify"/>
    </xf>
    <xf numFmtId="165" fontId="8" fillId="6" borderId="1" xfId="2" applyFont="1" applyFill="1" applyBorder="1" applyAlignment="1">
      <alignment horizontal="center" vertical="justify"/>
    </xf>
    <xf numFmtId="165" fontId="8" fillId="0" borderId="37" xfId="2" applyFont="1" applyFill="1" applyBorder="1" applyAlignment="1">
      <alignment horizontal="right" vertical="center"/>
    </xf>
    <xf numFmtId="165" fontId="8" fillId="0" borderId="12" xfId="2" applyFont="1" applyFill="1" applyBorder="1" applyAlignment="1">
      <alignment horizontal="right" vertical="center"/>
    </xf>
    <xf numFmtId="165" fontId="8" fillId="0" borderId="52" xfId="2" applyFont="1" applyFill="1" applyBorder="1" applyAlignment="1">
      <alignment horizontal="right" vertical="center"/>
    </xf>
    <xf numFmtId="165" fontId="8" fillId="0" borderId="5" xfId="2" applyFont="1" applyFill="1" applyBorder="1" applyAlignment="1">
      <alignment horizontal="right" vertical="center"/>
    </xf>
    <xf numFmtId="165" fontId="8" fillId="0" borderId="14" xfId="2" applyFont="1" applyFill="1" applyBorder="1" applyAlignment="1">
      <alignment horizontal="right" vertical="center"/>
    </xf>
    <xf numFmtId="165" fontId="6" fillId="12" borderId="43" xfId="2" applyFont="1" applyFill="1" applyBorder="1" applyAlignment="1">
      <alignment horizontal="center" vertical="center"/>
    </xf>
    <xf numFmtId="165" fontId="6" fillId="12" borderId="37" xfId="2" applyFont="1" applyFill="1" applyBorder="1" applyAlignment="1">
      <alignment horizontal="center" vertical="center"/>
    </xf>
    <xf numFmtId="165" fontId="6" fillId="12" borderId="12" xfId="2" applyFont="1" applyFill="1" applyBorder="1" applyAlignment="1">
      <alignment horizontal="center" vertical="center"/>
    </xf>
    <xf numFmtId="165" fontId="5" fillId="12" borderId="43" xfId="2" applyFont="1" applyFill="1" applyBorder="1" applyAlignment="1">
      <alignment horizontal="center" vertical="center"/>
    </xf>
    <xf numFmtId="165" fontId="5" fillId="12" borderId="37" xfId="2" applyFont="1" applyFill="1" applyBorder="1" applyAlignment="1">
      <alignment horizontal="center" vertical="center"/>
    </xf>
    <xf numFmtId="165" fontId="5" fillId="12" borderId="12" xfId="2" applyFont="1" applyFill="1" applyBorder="1" applyAlignment="1">
      <alignment horizontal="center" vertical="center"/>
    </xf>
    <xf numFmtId="0" fontId="9" fillId="0" borderId="43" xfId="1" applyFont="1" applyBorder="1" applyAlignment="1">
      <alignment horizontal="center"/>
    </xf>
    <xf numFmtId="0" fontId="9" fillId="0" borderId="12" xfId="1" applyFont="1" applyBorder="1" applyAlignment="1">
      <alignment horizontal="center"/>
    </xf>
  </cellXfs>
  <cellStyles count="10">
    <cellStyle name="40 % – Poudarek4" xfId="4" builtinId="43"/>
    <cellStyle name="40 % – Poudarek4 2" xfId="6"/>
    <cellStyle name="Navadno" xfId="0" builtinId="0"/>
    <cellStyle name="Navadno 2" xfId="7"/>
    <cellStyle name="Navadno 3" xfId="9"/>
    <cellStyle name="Normal_Sheet1" xfId="1"/>
    <cellStyle name="Slabo" xfId="3" builtinId="27"/>
    <cellStyle name="Valuta" xfId="5" builtinId="4"/>
    <cellStyle name="Vejica" xfId="2" builtinId="3"/>
    <cellStyle name="Vejica 2" xfId="8"/>
  </cellStyles>
  <dxfs count="0"/>
  <tableStyles count="0" defaultTableStyle="TableStyleMedium9" defaultPivotStyle="PivotStyleLight16"/>
  <colors>
    <mruColors>
      <color rgb="FFFFFF99"/>
      <color rgb="FF09C732"/>
      <color rgb="FF08A82A"/>
      <color rgb="FF62F882"/>
      <color rgb="FF11FF7D"/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901211</xdr:colOff>
      <xdr:row>0</xdr:row>
      <xdr:rowOff>36634</xdr:rowOff>
    </xdr:from>
    <xdr:to>
      <xdr:col>6</xdr:col>
      <xdr:colOff>922887</xdr:colOff>
      <xdr:row>2</xdr:row>
      <xdr:rowOff>115195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A7292ECA-32C1-253C-FC67-9F0B95F93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3096" y="36634"/>
          <a:ext cx="1377156" cy="584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R230"/>
  <sheetViews>
    <sheetView view="pageBreakPreview" zoomScale="120" zoomScaleNormal="120" zoomScaleSheetLayoutView="120" workbookViewId="0">
      <pane ySplit="4" topLeftCell="A200" activePane="bottomLeft" state="frozen"/>
      <selection pane="bottomLeft" activeCell="J209" sqref="J209"/>
    </sheetView>
  </sheetViews>
  <sheetFormatPr defaultRowHeight="12.75" x14ac:dyDescent="0.2"/>
  <cols>
    <col min="1" max="1" width="4.28515625" customWidth="1"/>
    <col min="2" max="2" width="8.7109375" customWidth="1"/>
    <col min="3" max="3" width="24.85546875" bestFit="1" customWidth="1"/>
    <col min="4" max="4" width="58.140625" style="4" bestFit="1" customWidth="1"/>
    <col min="5" max="6" width="20.28515625" style="5" bestFit="1" customWidth="1"/>
    <col min="7" max="7" width="15.7109375" style="5" customWidth="1"/>
    <col min="8" max="8" width="14.140625" hidden="1" customWidth="1"/>
    <col min="9" max="9" width="13.140625" bestFit="1" customWidth="1"/>
    <col min="10" max="10" width="40.5703125" bestFit="1" customWidth="1"/>
    <col min="11" max="11" width="13.140625" bestFit="1" customWidth="1"/>
    <col min="12" max="12" width="10" bestFit="1" customWidth="1"/>
  </cols>
  <sheetData>
    <row r="1" spans="1:10" ht="19.5" customHeight="1" x14ac:dyDescent="0.25">
      <c r="B1" s="565" t="s">
        <v>2</v>
      </c>
      <c r="C1" s="565"/>
      <c r="D1" s="565"/>
      <c r="E1" s="565"/>
      <c r="F1" s="565"/>
      <c r="G1" s="565"/>
      <c r="H1" s="49"/>
    </row>
    <row r="2" spans="1:10" ht="20.25" customHeight="1" x14ac:dyDescent="0.25">
      <c r="A2" s="55"/>
      <c r="B2" s="565" t="s">
        <v>142</v>
      </c>
      <c r="C2" s="565"/>
      <c r="D2" s="565"/>
      <c r="E2" s="565"/>
      <c r="F2" s="565"/>
      <c r="G2" s="565"/>
      <c r="H2" s="49"/>
    </row>
    <row r="3" spans="1:10" ht="20.25" customHeight="1" thickBot="1" x14ac:dyDescent="0.3">
      <c r="A3" s="55"/>
      <c r="B3" s="305" t="s">
        <v>346</v>
      </c>
      <c r="C3" s="169"/>
      <c r="D3" s="169"/>
      <c r="E3" s="169"/>
      <c r="F3" s="169"/>
      <c r="G3" s="169"/>
      <c r="H3" s="169"/>
    </row>
    <row r="4" spans="1:10" ht="26.25" thickBot="1" x14ac:dyDescent="0.25">
      <c r="B4" s="563" t="s">
        <v>211</v>
      </c>
      <c r="C4" s="564"/>
      <c r="D4" s="302" t="s">
        <v>12</v>
      </c>
      <c r="E4" s="303" t="s">
        <v>127</v>
      </c>
      <c r="F4" s="303" t="s">
        <v>142</v>
      </c>
      <c r="G4" s="304" t="s">
        <v>264</v>
      </c>
      <c r="H4" s="261" t="s">
        <v>137</v>
      </c>
    </row>
    <row r="5" spans="1:10" s="10" customFormat="1" ht="15.75" customHeight="1" thickBot="1" x14ac:dyDescent="0.25">
      <c r="B5" s="568"/>
      <c r="C5" s="569"/>
      <c r="D5" s="311">
        <v>1</v>
      </c>
      <c r="E5" s="405">
        <v>2</v>
      </c>
      <c r="F5" s="312">
        <v>3</v>
      </c>
      <c r="G5" s="313" t="s">
        <v>226</v>
      </c>
    </row>
    <row r="6" spans="1:10" ht="13.5" thickBot="1" x14ac:dyDescent="0.25">
      <c r="B6" s="397" t="s">
        <v>99</v>
      </c>
      <c r="C6" s="398" t="s">
        <v>100</v>
      </c>
      <c r="D6" s="399"/>
      <c r="E6" s="399"/>
      <c r="F6" s="399"/>
      <c r="G6" s="400"/>
      <c r="H6" s="263" t="e">
        <f>+#REF!/E28*100</f>
        <v>#REF!</v>
      </c>
    </row>
    <row r="7" spans="1:10" x14ac:dyDescent="0.2">
      <c r="B7" s="389" t="s">
        <v>91</v>
      </c>
      <c r="C7" s="364">
        <v>3001</v>
      </c>
      <c r="D7" s="390" t="s">
        <v>310</v>
      </c>
      <c r="E7" s="391">
        <v>195000</v>
      </c>
      <c r="F7" s="391">
        <v>230000</v>
      </c>
      <c r="G7" s="402">
        <f>F7/E7*100</f>
        <v>117.94871794871796</v>
      </c>
      <c r="H7" s="162" t="e">
        <f>+#REF!/E7*100</f>
        <v>#REF!</v>
      </c>
      <c r="J7" s="162"/>
    </row>
    <row r="8" spans="1:10" x14ac:dyDescent="0.2">
      <c r="B8" s="353" t="s">
        <v>91</v>
      </c>
      <c r="C8" s="323">
        <v>3003</v>
      </c>
      <c r="D8" s="338" t="s">
        <v>38</v>
      </c>
      <c r="E8" s="388">
        <v>2320.67</v>
      </c>
      <c r="F8" s="388">
        <v>2320.67</v>
      </c>
      <c r="G8" s="354">
        <f t="shared" ref="G8:G25" si="0">F8/E8*100</f>
        <v>100</v>
      </c>
      <c r="H8" s="162" t="e">
        <f>+#REF!/E8*100</f>
        <v>#REF!</v>
      </c>
      <c r="J8" s="440"/>
    </row>
    <row r="9" spans="1:10" x14ac:dyDescent="0.2">
      <c r="B9" s="353" t="s">
        <v>91</v>
      </c>
      <c r="C9" s="323">
        <v>3004</v>
      </c>
      <c r="D9" s="338" t="s">
        <v>205</v>
      </c>
      <c r="E9" s="388">
        <v>21000</v>
      </c>
      <c r="F9" s="388">
        <v>23000</v>
      </c>
      <c r="G9" s="354">
        <f t="shared" si="0"/>
        <v>109.52380952380953</v>
      </c>
      <c r="H9" s="162" t="e">
        <f>+#REF!/E9*100</f>
        <v>#REF!</v>
      </c>
      <c r="J9" s="162"/>
    </row>
    <row r="10" spans="1:10" x14ac:dyDescent="0.2">
      <c r="B10" s="353" t="s">
        <v>91</v>
      </c>
      <c r="C10" s="323">
        <v>3005</v>
      </c>
      <c r="D10" s="338" t="s">
        <v>311</v>
      </c>
      <c r="E10" s="388">
        <v>10</v>
      </c>
      <c r="F10" s="388">
        <v>0</v>
      </c>
      <c r="G10" s="354">
        <f t="shared" si="0"/>
        <v>0</v>
      </c>
      <c r="H10" s="162" t="e">
        <f>+#REF!/E10*100</f>
        <v>#REF!</v>
      </c>
    </row>
    <row r="11" spans="1:10" x14ac:dyDescent="0.2">
      <c r="B11" s="353" t="s">
        <v>91</v>
      </c>
      <c r="C11" s="323">
        <v>3006</v>
      </c>
      <c r="D11" s="338" t="s">
        <v>4</v>
      </c>
      <c r="E11" s="388">
        <v>3600</v>
      </c>
      <c r="F11" s="388">
        <v>0</v>
      </c>
      <c r="G11" s="354">
        <f t="shared" si="0"/>
        <v>0</v>
      </c>
      <c r="H11" s="162" t="e">
        <f>+#REF!/E11*100</f>
        <v>#REF!</v>
      </c>
    </row>
    <row r="12" spans="1:10" x14ac:dyDescent="0.2">
      <c r="B12" s="353" t="s">
        <v>152</v>
      </c>
      <c r="C12" s="323">
        <v>3007</v>
      </c>
      <c r="D12" s="338" t="s">
        <v>5</v>
      </c>
      <c r="E12" s="388">
        <v>8000</v>
      </c>
      <c r="F12" s="388">
        <v>11000</v>
      </c>
      <c r="G12" s="354">
        <f t="shared" si="0"/>
        <v>137.5</v>
      </c>
      <c r="H12" s="162" t="e">
        <f>+#REF!/E12*100</f>
        <v>#REF!</v>
      </c>
    </row>
    <row r="13" spans="1:10" x14ac:dyDescent="0.2">
      <c r="B13" s="353" t="s">
        <v>91</v>
      </c>
      <c r="C13" s="323">
        <v>3009</v>
      </c>
      <c r="D13" s="338" t="s">
        <v>36</v>
      </c>
      <c r="E13" s="388">
        <v>80000</v>
      </c>
      <c r="F13" s="388">
        <v>79000</v>
      </c>
      <c r="G13" s="354">
        <f t="shared" si="0"/>
        <v>98.75</v>
      </c>
      <c r="H13" s="162" t="e">
        <f>+#REF!/E13*100</f>
        <v>#REF!</v>
      </c>
    </row>
    <row r="14" spans="1:10" ht="13.5" customHeight="1" x14ac:dyDescent="0.2">
      <c r="B14" s="353" t="s">
        <v>153</v>
      </c>
      <c r="C14" s="323">
        <v>3010</v>
      </c>
      <c r="D14" s="338" t="s">
        <v>344</v>
      </c>
      <c r="E14" s="388">
        <v>220000</v>
      </c>
      <c r="F14" s="388">
        <v>238900</v>
      </c>
      <c r="G14" s="354">
        <f t="shared" si="0"/>
        <v>108.59090909090909</v>
      </c>
      <c r="H14" s="162" t="e">
        <f>+#REF!/E14*100</f>
        <v>#REF!</v>
      </c>
      <c r="J14" s="162"/>
    </row>
    <row r="15" spans="1:10" ht="12.75" customHeight="1" x14ac:dyDescent="0.2">
      <c r="B15" s="353" t="s">
        <v>154</v>
      </c>
      <c r="C15" s="323">
        <v>3017</v>
      </c>
      <c r="D15" s="338" t="s">
        <v>206</v>
      </c>
      <c r="E15" s="388">
        <v>19500</v>
      </c>
      <c r="F15" s="388">
        <v>22000</v>
      </c>
      <c r="G15" s="354">
        <f t="shared" si="0"/>
        <v>112.82051282051282</v>
      </c>
      <c r="H15" s="162" t="e">
        <f>+#REF!/E15*100</f>
        <v>#REF!</v>
      </c>
    </row>
    <row r="16" spans="1:10" x14ac:dyDescent="0.2">
      <c r="B16" s="353" t="s">
        <v>91</v>
      </c>
      <c r="C16" s="323">
        <v>3022</v>
      </c>
      <c r="D16" s="338" t="s">
        <v>312</v>
      </c>
      <c r="E16" s="388">
        <v>500</v>
      </c>
      <c r="F16" s="388">
        <v>500</v>
      </c>
      <c r="G16" s="354">
        <f t="shared" si="0"/>
        <v>100</v>
      </c>
      <c r="H16" s="162" t="e">
        <f>+#REF!/E16*100</f>
        <v>#REF!</v>
      </c>
    </row>
    <row r="17" spans="1:10" x14ac:dyDescent="0.2">
      <c r="B17" s="353" t="s">
        <v>91</v>
      </c>
      <c r="C17" s="323">
        <v>3024</v>
      </c>
      <c r="D17" s="338" t="s">
        <v>313</v>
      </c>
      <c r="E17" s="388">
        <v>500</v>
      </c>
      <c r="F17" s="388">
        <v>500</v>
      </c>
      <c r="G17" s="354">
        <f t="shared" si="0"/>
        <v>100</v>
      </c>
      <c r="H17" s="162" t="e">
        <f>+#REF!/E17*100</f>
        <v>#REF!</v>
      </c>
    </row>
    <row r="18" spans="1:10" x14ac:dyDescent="0.2">
      <c r="B18" s="353" t="s">
        <v>91</v>
      </c>
      <c r="C18" s="323">
        <v>3027</v>
      </c>
      <c r="D18" s="338" t="s">
        <v>39</v>
      </c>
      <c r="E18" s="388">
        <v>50</v>
      </c>
      <c r="F18" s="191">
        <v>0</v>
      </c>
      <c r="G18" s="354">
        <f t="shared" si="0"/>
        <v>0</v>
      </c>
      <c r="H18" s="162" t="e">
        <f>+#REF!/E18*100</f>
        <v>#REF!</v>
      </c>
    </row>
    <row r="19" spans="1:10" ht="13.15" customHeight="1" x14ac:dyDescent="0.2">
      <c r="B19" s="353" t="s">
        <v>91</v>
      </c>
      <c r="C19" s="323">
        <v>3028</v>
      </c>
      <c r="D19" s="338" t="s">
        <v>53</v>
      </c>
      <c r="E19" s="388">
        <v>5000</v>
      </c>
      <c r="F19" s="388">
        <v>5000</v>
      </c>
      <c r="G19" s="354">
        <f t="shared" si="0"/>
        <v>100</v>
      </c>
      <c r="H19" s="162" t="e">
        <f>+#REF!/E19*100</f>
        <v>#REF!</v>
      </c>
    </row>
    <row r="20" spans="1:10" ht="13.15" customHeight="1" x14ac:dyDescent="0.2">
      <c r="B20" s="329" t="s">
        <v>91</v>
      </c>
      <c r="C20" s="323">
        <v>3103</v>
      </c>
      <c r="D20" s="338" t="s">
        <v>227</v>
      </c>
      <c r="E20" s="388">
        <v>24000</v>
      </c>
      <c r="F20" s="388">
        <v>25300</v>
      </c>
      <c r="G20" s="354">
        <f t="shared" si="0"/>
        <v>105.41666666666667</v>
      </c>
      <c r="H20" s="162" t="e">
        <f>+#REF!/E20*100</f>
        <v>#REF!</v>
      </c>
    </row>
    <row r="21" spans="1:10" ht="13.15" customHeight="1" x14ac:dyDescent="0.2">
      <c r="B21" s="353" t="s">
        <v>91</v>
      </c>
      <c r="C21" s="323">
        <v>3033</v>
      </c>
      <c r="D21" s="338" t="s">
        <v>40</v>
      </c>
      <c r="E21" s="388">
        <v>30659.94</v>
      </c>
      <c r="F21" s="388">
        <v>35997.629999999997</v>
      </c>
      <c r="G21" s="354">
        <f t="shared" si="0"/>
        <v>117.40932956815962</v>
      </c>
      <c r="H21" s="162" t="e">
        <f>+#REF!/E21*100</f>
        <v>#REF!</v>
      </c>
    </row>
    <row r="22" spans="1:10" ht="13.15" customHeight="1" x14ac:dyDescent="0.2">
      <c r="B22" s="353" t="s">
        <v>91</v>
      </c>
      <c r="C22" s="323">
        <v>3037</v>
      </c>
      <c r="D22" s="338" t="s">
        <v>43</v>
      </c>
      <c r="E22" s="388">
        <v>7000</v>
      </c>
      <c r="F22" s="388">
        <v>3888.46</v>
      </c>
      <c r="G22" s="354">
        <f t="shared" si="0"/>
        <v>55.549428571428571</v>
      </c>
      <c r="H22" s="162" t="e">
        <f>+#REF!/E22*100</f>
        <v>#REF!</v>
      </c>
    </row>
    <row r="23" spans="1:10" ht="13.15" customHeight="1" x14ac:dyDescent="0.2">
      <c r="B23" s="353" t="s">
        <v>91</v>
      </c>
      <c r="C23" s="323">
        <v>3034</v>
      </c>
      <c r="D23" s="338" t="s">
        <v>340</v>
      </c>
      <c r="E23" s="388">
        <v>0</v>
      </c>
      <c r="F23" s="388">
        <v>19525</v>
      </c>
      <c r="G23" s="354"/>
      <c r="H23" s="162" t="e">
        <f>+#REF!/E23*100</f>
        <v>#REF!</v>
      </c>
    </row>
    <row r="24" spans="1:10" ht="13.15" customHeight="1" x14ac:dyDescent="0.2">
      <c r="B24" s="353" t="s">
        <v>91</v>
      </c>
      <c r="C24" s="323">
        <v>3048</v>
      </c>
      <c r="D24" s="338" t="s">
        <v>59</v>
      </c>
      <c r="E24" s="388">
        <v>1000</v>
      </c>
      <c r="F24" s="388">
        <v>1000</v>
      </c>
      <c r="G24" s="354">
        <f t="shared" si="0"/>
        <v>100</v>
      </c>
      <c r="H24" s="162" t="e">
        <f>+#REF!/E24*100</f>
        <v>#REF!</v>
      </c>
    </row>
    <row r="25" spans="1:10" ht="13.15" customHeight="1" x14ac:dyDescent="0.2">
      <c r="B25" s="353" t="s">
        <v>91</v>
      </c>
      <c r="C25" s="323">
        <v>3049</v>
      </c>
      <c r="D25" s="338" t="s">
        <v>271</v>
      </c>
      <c r="E25" s="388">
        <v>20000</v>
      </c>
      <c r="F25" s="388">
        <v>10000</v>
      </c>
      <c r="G25" s="354">
        <f t="shared" si="0"/>
        <v>50</v>
      </c>
      <c r="H25" s="162" t="e">
        <f>+#REF!/E25*100</f>
        <v>#REF!</v>
      </c>
    </row>
    <row r="26" spans="1:10" ht="13.15" customHeight="1" x14ac:dyDescent="0.2">
      <c r="B26" s="353" t="s">
        <v>91</v>
      </c>
      <c r="C26" s="323">
        <v>2993</v>
      </c>
      <c r="D26" s="338" t="s">
        <v>208</v>
      </c>
      <c r="E26" s="388">
        <v>10000</v>
      </c>
      <c r="F26" s="388">
        <v>9000</v>
      </c>
      <c r="G26" s="354">
        <f>F26/E26*100</f>
        <v>90</v>
      </c>
      <c r="H26" s="162"/>
    </row>
    <row r="27" spans="1:10" s="1" customFormat="1" ht="13.15" customHeight="1" thickBot="1" x14ac:dyDescent="0.25">
      <c r="B27" s="393" t="s">
        <v>91</v>
      </c>
      <c r="C27" s="334">
        <v>3104</v>
      </c>
      <c r="D27" s="394" t="s">
        <v>270</v>
      </c>
      <c r="E27" s="395">
        <v>0</v>
      </c>
      <c r="F27" s="395">
        <f>7555.4+4996.02+5899.77+4439</f>
        <v>22890.190000000002</v>
      </c>
      <c r="G27" s="437"/>
      <c r="H27" s="162" t="e">
        <f>+#REF!/E26*100</f>
        <v>#REF!</v>
      </c>
      <c r="I27"/>
    </row>
    <row r="28" spans="1:10" s="1" customFormat="1" ht="13.15" customHeight="1" thickBot="1" x14ac:dyDescent="0.25">
      <c r="A28" s="260"/>
      <c r="B28" s="384"/>
      <c r="C28" s="573" t="s">
        <v>207</v>
      </c>
      <c r="D28" s="574"/>
      <c r="E28" s="385">
        <f>SUM(E7:E27)</f>
        <v>648140.61</v>
      </c>
      <c r="F28" s="385">
        <f>SUM(F7:F27)</f>
        <v>739821.95</v>
      </c>
      <c r="G28" s="401">
        <f>F28/E28*100</f>
        <v>114.14528554228379</v>
      </c>
      <c r="H28" s="162"/>
      <c r="J28" s="435"/>
    </row>
    <row r="29" spans="1:10" ht="13.5" thickBot="1" x14ac:dyDescent="0.25">
      <c r="B29" s="383" t="s">
        <v>99</v>
      </c>
      <c r="C29" s="504" t="s">
        <v>100</v>
      </c>
      <c r="D29" s="566" t="s">
        <v>268</v>
      </c>
      <c r="E29" s="566"/>
      <c r="F29" s="566"/>
      <c r="G29" s="567"/>
      <c r="H29" s="263" t="e">
        <f>SUM(H30:H43)</f>
        <v>#REF!</v>
      </c>
    </row>
    <row r="30" spans="1:10" x14ac:dyDescent="0.2">
      <c r="B30" s="389" t="s">
        <v>55</v>
      </c>
      <c r="C30" s="364" t="s">
        <v>314</v>
      </c>
      <c r="D30" s="390" t="s">
        <v>130</v>
      </c>
      <c r="E30" s="391">
        <v>453857.06</v>
      </c>
      <c r="F30" s="391">
        <v>378193.71</v>
      </c>
      <c r="G30" s="392">
        <f t="shared" ref="G30:G35" si="1">F30/E30*100</f>
        <v>83.32881502383151</v>
      </c>
      <c r="H30" s="162" t="e">
        <f>+#REF!/E30*100</f>
        <v>#REF!</v>
      </c>
    </row>
    <row r="31" spans="1:10" x14ac:dyDescent="0.2">
      <c r="B31" s="329">
        <v>33</v>
      </c>
      <c r="C31" s="323">
        <v>2971</v>
      </c>
      <c r="D31" s="338" t="s">
        <v>144</v>
      </c>
      <c r="E31" s="388">
        <v>1200</v>
      </c>
      <c r="F31" s="388">
        <v>1800</v>
      </c>
      <c r="G31" s="378">
        <f t="shared" si="1"/>
        <v>150</v>
      </c>
      <c r="H31" s="162" t="e">
        <f>+#REF!/E31*100</f>
        <v>#REF!</v>
      </c>
    </row>
    <row r="32" spans="1:10" s="11" customFormat="1" x14ac:dyDescent="0.2">
      <c r="A32"/>
      <c r="B32" s="329">
        <v>37</v>
      </c>
      <c r="C32" s="323">
        <v>2965</v>
      </c>
      <c r="D32" s="338" t="s">
        <v>147</v>
      </c>
      <c r="E32" s="388">
        <v>27448.92</v>
      </c>
      <c r="F32" s="388">
        <v>0</v>
      </c>
      <c r="G32" s="378">
        <f t="shared" si="1"/>
        <v>0</v>
      </c>
      <c r="H32" s="162" t="e">
        <f>+#REF!/E32*100</f>
        <v>#REF!</v>
      </c>
    </row>
    <row r="33" spans="1:10" s="11" customFormat="1" x14ac:dyDescent="0.2">
      <c r="A33"/>
      <c r="B33" s="329">
        <v>38</v>
      </c>
      <c r="C33" s="323">
        <v>9018</v>
      </c>
      <c r="D33" s="338" t="s">
        <v>275</v>
      </c>
      <c r="E33" s="388">
        <v>12880.8</v>
      </c>
      <c r="F33" s="388">
        <v>8786.7999999999993</v>
      </c>
      <c r="G33" s="378">
        <f t="shared" si="1"/>
        <v>68.21625985963604</v>
      </c>
      <c r="H33" s="162" t="e">
        <f>+#REF!/E33*100</f>
        <v>#REF!</v>
      </c>
    </row>
    <row r="34" spans="1:10" s="11" customFormat="1" x14ac:dyDescent="0.2">
      <c r="A34"/>
      <c r="B34" s="329">
        <v>39</v>
      </c>
      <c r="C34" s="323">
        <v>9019</v>
      </c>
      <c r="D34" s="338" t="s">
        <v>267</v>
      </c>
      <c r="E34" s="388">
        <v>4082</v>
      </c>
      <c r="F34" s="388">
        <v>2000</v>
      </c>
      <c r="G34" s="378">
        <f t="shared" si="1"/>
        <v>48.99559039686428</v>
      </c>
      <c r="H34" s="162" t="e">
        <f>+#REF!/E34*100</f>
        <v>#REF!</v>
      </c>
    </row>
    <row r="35" spans="1:10" x14ac:dyDescent="0.2">
      <c r="A35" s="13"/>
      <c r="B35" s="329">
        <v>40</v>
      </c>
      <c r="C35" s="323">
        <v>4402</v>
      </c>
      <c r="D35" s="338" t="s">
        <v>150</v>
      </c>
      <c r="E35" s="388">
        <v>188400</v>
      </c>
      <c r="F35" s="388">
        <v>0</v>
      </c>
      <c r="G35" s="378">
        <f t="shared" si="1"/>
        <v>0</v>
      </c>
      <c r="H35" s="162" t="e">
        <f>+#REF!/E35*100</f>
        <v>#REF!</v>
      </c>
    </row>
    <row r="36" spans="1:10" s="10" customFormat="1" x14ac:dyDescent="0.2">
      <c r="A36" s="12"/>
      <c r="B36" s="329">
        <v>47</v>
      </c>
      <c r="C36" s="323">
        <v>4700</v>
      </c>
      <c r="D36" s="338" t="s">
        <v>148</v>
      </c>
      <c r="E36" s="388">
        <v>0</v>
      </c>
      <c r="F36" s="388">
        <v>50644.62</v>
      </c>
      <c r="G36" s="378"/>
      <c r="H36" s="162"/>
    </row>
    <row r="37" spans="1:10" x14ac:dyDescent="0.2">
      <c r="A37" s="10"/>
      <c r="B37" s="329">
        <v>49</v>
      </c>
      <c r="C37" s="323">
        <v>4900</v>
      </c>
      <c r="D37" s="339" t="s">
        <v>231</v>
      </c>
      <c r="E37" s="388">
        <v>0</v>
      </c>
      <c r="F37" s="388">
        <f>136300/2</f>
        <v>68150</v>
      </c>
      <c r="G37" s="378"/>
      <c r="H37" s="162"/>
    </row>
    <row r="38" spans="1:10" x14ac:dyDescent="0.2">
      <c r="A38" s="10"/>
      <c r="B38" s="329">
        <v>50</v>
      </c>
      <c r="C38" s="323">
        <v>5000</v>
      </c>
      <c r="D38" s="338" t="s">
        <v>232</v>
      </c>
      <c r="E38" s="388">
        <v>0</v>
      </c>
      <c r="F38" s="388">
        <f>16191.36+4047.84</f>
        <v>20239.2</v>
      </c>
      <c r="G38" s="378"/>
      <c r="H38" s="162"/>
    </row>
    <row r="39" spans="1:10" x14ac:dyDescent="0.2">
      <c r="B39" s="353" t="s">
        <v>91</v>
      </c>
      <c r="C39" s="323">
        <v>2970</v>
      </c>
      <c r="D39" s="338" t="s">
        <v>143</v>
      </c>
      <c r="E39" s="388">
        <f>750+500</f>
        <v>1250</v>
      </c>
      <c r="F39" s="388">
        <v>600</v>
      </c>
      <c r="G39" s="378">
        <f>F39/E39*100</f>
        <v>48</v>
      </c>
      <c r="H39" s="162" t="e">
        <f>+#REF!/E39*100</f>
        <v>#REF!</v>
      </c>
    </row>
    <row r="40" spans="1:10" x14ac:dyDescent="0.2">
      <c r="B40" s="353" t="s">
        <v>91</v>
      </c>
      <c r="C40" s="323">
        <v>3018</v>
      </c>
      <c r="D40" s="338" t="s">
        <v>315</v>
      </c>
      <c r="E40" s="388">
        <v>1500</v>
      </c>
      <c r="F40" s="388">
        <v>1250</v>
      </c>
      <c r="G40" s="378">
        <f>F40/E40*100</f>
        <v>83.333333333333343</v>
      </c>
      <c r="H40" s="162" t="e">
        <f>+#REF!/E40*100</f>
        <v>#REF!</v>
      </c>
    </row>
    <row r="41" spans="1:10" s="10" customFormat="1" x14ac:dyDescent="0.2">
      <c r="A41" s="12"/>
      <c r="B41" s="353" t="s">
        <v>91</v>
      </c>
      <c r="C41" s="323">
        <v>4800</v>
      </c>
      <c r="D41" s="338" t="s">
        <v>149</v>
      </c>
      <c r="E41" s="388">
        <v>0</v>
      </c>
      <c r="F41" s="388">
        <v>15000</v>
      </c>
      <c r="G41" s="378"/>
      <c r="H41" s="162"/>
    </row>
    <row r="42" spans="1:10" x14ac:dyDescent="0.2">
      <c r="A42" s="10"/>
      <c r="B42" s="353" t="s">
        <v>91</v>
      </c>
      <c r="C42" s="323">
        <v>5600</v>
      </c>
      <c r="D42" s="338" t="s">
        <v>269</v>
      </c>
      <c r="E42" s="388">
        <v>0</v>
      </c>
      <c r="F42" s="388">
        <f>5000+3000</f>
        <v>8000</v>
      </c>
      <c r="G42" s="378"/>
      <c r="H42" s="162"/>
    </row>
    <row r="43" spans="1:10" ht="13.5" thickBot="1" x14ac:dyDescent="0.25">
      <c r="A43" s="10"/>
      <c r="B43" s="393" t="s">
        <v>91</v>
      </c>
      <c r="C43" s="334">
        <v>3029</v>
      </c>
      <c r="D43" s="394" t="s">
        <v>151</v>
      </c>
      <c r="E43" s="395">
        <v>1000</v>
      </c>
      <c r="F43" s="395">
        <v>0</v>
      </c>
      <c r="G43" s="396">
        <f t="shared" ref="G43" si="2">F43/E43*100</f>
        <v>0</v>
      </c>
      <c r="H43" s="162" t="e">
        <f>+#REF!/E43*100</f>
        <v>#REF!</v>
      </c>
    </row>
    <row r="44" spans="1:10" ht="13.5" thickBot="1" x14ac:dyDescent="0.25">
      <c r="A44" s="260"/>
      <c r="B44" s="575" t="s">
        <v>228</v>
      </c>
      <c r="C44" s="576"/>
      <c r="D44" s="577"/>
      <c r="E44" s="385">
        <f>SUM(E30:E43)</f>
        <v>691618.78</v>
      </c>
      <c r="F44" s="386">
        <f>SUM(F30:F43)</f>
        <v>554664.32999999996</v>
      </c>
      <c r="G44" s="387">
        <f>F44/E44*100</f>
        <v>80.19798565909386</v>
      </c>
      <c r="H44" s="162"/>
      <c r="J44" s="162"/>
    </row>
    <row r="45" spans="1:10" ht="13.5" thickBot="1" x14ac:dyDescent="0.25">
      <c r="B45" s="308"/>
      <c r="C45" s="309"/>
      <c r="D45" s="310" t="s">
        <v>3</v>
      </c>
      <c r="E45" s="306">
        <f>E28+E44</f>
        <v>1339759.3900000001</v>
      </c>
      <c r="F45" s="306">
        <f>F28+F44</f>
        <v>1294486.2799999998</v>
      </c>
      <c r="G45" s="307">
        <f>F45/E45*100</f>
        <v>96.620802933876035</v>
      </c>
      <c r="H45" s="262" t="e">
        <f>H6+H29</f>
        <v>#REF!</v>
      </c>
    </row>
    <row r="46" spans="1:10" x14ac:dyDescent="0.2">
      <c r="B46" s="2"/>
      <c r="C46" s="12"/>
      <c r="D46" s="13"/>
      <c r="H46" s="68"/>
    </row>
    <row r="47" spans="1:10" ht="13.5" thickBot="1" x14ac:dyDescent="0.25">
      <c r="B47" s="2"/>
      <c r="C47" s="12"/>
      <c r="D47" s="13"/>
      <c r="H47" s="68"/>
    </row>
    <row r="48" spans="1:10" ht="26.25" thickBot="1" x14ac:dyDescent="0.25">
      <c r="B48" s="581" t="s">
        <v>224</v>
      </c>
      <c r="C48" s="582"/>
      <c r="D48" s="583" t="s">
        <v>74</v>
      </c>
      <c r="E48" s="451" t="s">
        <v>127</v>
      </c>
      <c r="F48" s="451" t="s">
        <v>142</v>
      </c>
      <c r="G48" s="452" t="s">
        <v>264</v>
      </c>
      <c r="H48" s="265"/>
    </row>
    <row r="49" spans="1:8" ht="13.5" thickBot="1" x14ac:dyDescent="0.25">
      <c r="B49" s="403"/>
      <c r="C49" s="404"/>
      <c r="D49" s="311">
        <v>1</v>
      </c>
      <c r="E49" s="315">
        <v>2</v>
      </c>
      <c r="F49" s="315">
        <v>3</v>
      </c>
      <c r="G49" s="316" t="s">
        <v>226</v>
      </c>
      <c r="H49" s="68"/>
    </row>
    <row r="50" spans="1:8" x14ac:dyDescent="0.2">
      <c r="B50" s="349" t="s">
        <v>99</v>
      </c>
      <c r="C50" s="350" t="s">
        <v>100</v>
      </c>
      <c r="D50" s="374" t="s">
        <v>212</v>
      </c>
      <c r="E50" s="375"/>
      <c r="F50" s="376"/>
      <c r="G50" s="377"/>
      <c r="H50" s="267" t="s">
        <v>117</v>
      </c>
    </row>
    <row r="51" spans="1:8" ht="13.5" customHeight="1" x14ac:dyDescent="0.2">
      <c r="B51" s="353" t="s">
        <v>91</v>
      </c>
      <c r="C51" s="323">
        <v>3051</v>
      </c>
      <c r="D51" s="369" t="s">
        <v>165</v>
      </c>
      <c r="E51" s="127">
        <v>10000</v>
      </c>
      <c r="F51" s="191">
        <v>25000</v>
      </c>
      <c r="G51" s="378">
        <f>F51/E51*100</f>
        <v>250</v>
      </c>
      <c r="H51" s="68" t="e">
        <f>+#REF!/E51*100</f>
        <v>#REF!</v>
      </c>
    </row>
    <row r="52" spans="1:8" x14ac:dyDescent="0.2">
      <c r="B52" s="353" t="s">
        <v>153</v>
      </c>
      <c r="C52" s="323">
        <v>3050</v>
      </c>
      <c r="D52" s="339" t="s">
        <v>166</v>
      </c>
      <c r="E52" s="127">
        <v>50000</v>
      </c>
      <c r="F52" s="127">
        <v>92000</v>
      </c>
      <c r="G52" s="378">
        <f>F52/E52*100</f>
        <v>184</v>
      </c>
      <c r="H52" s="68" t="e">
        <f>+#REF!/E52*100</f>
        <v>#REF!</v>
      </c>
    </row>
    <row r="53" spans="1:8" x14ac:dyDescent="0.2">
      <c r="A53" s="165"/>
      <c r="B53" s="355"/>
      <c r="C53" s="341"/>
      <c r="D53" s="341" t="s">
        <v>213</v>
      </c>
      <c r="E53" s="344">
        <f>SUM(E51:E52)</f>
        <v>60000</v>
      </c>
      <c r="F53" s="344">
        <f>+F51+F52</f>
        <v>117000</v>
      </c>
      <c r="G53" s="356">
        <f>F53/E53*100</f>
        <v>195</v>
      </c>
      <c r="H53" s="163" t="e">
        <f>+#REF!/E53*100</f>
        <v>#REF!</v>
      </c>
    </row>
    <row r="54" spans="1:8" x14ac:dyDescent="0.2">
      <c r="A54" s="165"/>
      <c r="B54" s="379"/>
      <c r="C54" s="370"/>
      <c r="D54" s="370"/>
      <c r="E54" s="371"/>
      <c r="F54" s="371"/>
      <c r="G54" s="380"/>
      <c r="H54" s="134"/>
    </row>
    <row r="55" spans="1:8" x14ac:dyDescent="0.2">
      <c r="B55" s="359" t="s">
        <v>99</v>
      </c>
      <c r="C55" s="335" t="s">
        <v>100</v>
      </c>
      <c r="D55" s="336" t="s">
        <v>214</v>
      </c>
      <c r="E55" s="372"/>
      <c r="F55" s="372"/>
      <c r="G55" s="381"/>
      <c r="H55" s="266" t="s">
        <v>117</v>
      </c>
    </row>
    <row r="56" spans="1:8" x14ac:dyDescent="0.2">
      <c r="B56" s="353" t="s">
        <v>153</v>
      </c>
      <c r="C56" s="323">
        <v>3061</v>
      </c>
      <c r="D56" s="338" t="s">
        <v>8</v>
      </c>
      <c r="E56" s="127">
        <v>10000</v>
      </c>
      <c r="F56" s="17">
        <v>10000</v>
      </c>
      <c r="G56" s="354">
        <f>F56/E56*100</f>
        <v>100</v>
      </c>
      <c r="H56" s="68" t="e">
        <f>+#REF!/E56*100</f>
        <v>#REF!</v>
      </c>
    </row>
    <row r="57" spans="1:8" x14ac:dyDescent="0.2">
      <c r="B57" s="353" t="s">
        <v>153</v>
      </c>
      <c r="C57" s="323">
        <v>3063</v>
      </c>
      <c r="D57" s="338" t="s">
        <v>134</v>
      </c>
      <c r="E57" s="127">
        <v>5400</v>
      </c>
      <c r="F57" s="17">
        <v>6400</v>
      </c>
      <c r="G57" s="354">
        <f t="shared" ref="G57:G58" si="3">F57/E57*100</f>
        <v>118.5185185185185</v>
      </c>
      <c r="H57" s="68" t="e">
        <f>+#REF!/E57*100</f>
        <v>#REF!</v>
      </c>
    </row>
    <row r="58" spans="1:8" x14ac:dyDescent="0.2">
      <c r="A58" s="165"/>
      <c r="B58" s="355"/>
      <c r="C58" s="341"/>
      <c r="D58" s="341" t="s">
        <v>21</v>
      </c>
      <c r="E58" s="344">
        <f>SUM(E56:E57)</f>
        <v>15400</v>
      </c>
      <c r="F58" s="344">
        <f>SUM(F56:F57)</f>
        <v>16400</v>
      </c>
      <c r="G58" s="356">
        <f t="shared" si="3"/>
        <v>106.49350649350649</v>
      </c>
      <c r="H58" s="163" t="e">
        <f>+#REF!/E58*100</f>
        <v>#REF!</v>
      </c>
    </row>
    <row r="59" spans="1:8" x14ac:dyDescent="0.2">
      <c r="A59" s="165"/>
      <c r="B59" s="379"/>
      <c r="C59" s="370"/>
      <c r="D59" s="370"/>
      <c r="E59" s="371"/>
      <c r="F59" s="371"/>
      <c r="G59" s="380"/>
      <c r="H59" s="134"/>
    </row>
    <row r="60" spans="1:8" s="5" customFormat="1" x14ac:dyDescent="0.2">
      <c r="A60"/>
      <c r="B60" s="359" t="s">
        <v>99</v>
      </c>
      <c r="C60" s="335" t="s">
        <v>100</v>
      </c>
      <c r="D60" s="336" t="s">
        <v>215</v>
      </c>
      <c r="E60" s="372"/>
      <c r="F60" s="372"/>
      <c r="G60" s="381"/>
      <c r="H60" s="266"/>
    </row>
    <row r="61" spans="1:8" s="5" customFormat="1" x14ac:dyDescent="0.2">
      <c r="A61"/>
      <c r="B61" s="353" t="s">
        <v>153</v>
      </c>
      <c r="C61" s="323">
        <v>3070</v>
      </c>
      <c r="D61" s="338" t="s">
        <v>132</v>
      </c>
      <c r="E61" s="127">
        <v>17000</v>
      </c>
      <c r="F61" s="191">
        <v>18000</v>
      </c>
      <c r="G61" s="354">
        <f>F61/E61*100</f>
        <v>105.88235294117648</v>
      </c>
      <c r="H61" s="68" t="e">
        <f>+#REF!/E61*100</f>
        <v>#REF!</v>
      </c>
    </row>
    <row r="62" spans="1:8" s="5" customFormat="1" x14ac:dyDescent="0.2">
      <c r="A62"/>
      <c r="B62" s="353" t="s">
        <v>153</v>
      </c>
      <c r="C62" s="323">
        <v>3071</v>
      </c>
      <c r="D62" s="338" t="s">
        <v>131</v>
      </c>
      <c r="E62" s="127">
        <v>12000</v>
      </c>
      <c r="F62" s="191">
        <v>12000</v>
      </c>
      <c r="G62" s="354">
        <f t="shared" ref="G62:G64" si="4">F62/E62*100</f>
        <v>100</v>
      </c>
      <c r="H62" s="68" t="e">
        <f>+#REF!/E62*100</f>
        <v>#REF!</v>
      </c>
    </row>
    <row r="63" spans="1:8" s="5" customFormat="1" x14ac:dyDescent="0.2">
      <c r="A63"/>
      <c r="B63" s="353" t="s">
        <v>153</v>
      </c>
      <c r="C63" s="323">
        <v>3053</v>
      </c>
      <c r="D63" s="338" t="s">
        <v>156</v>
      </c>
      <c r="E63" s="127">
        <v>18000</v>
      </c>
      <c r="F63" s="191">
        <v>0</v>
      </c>
      <c r="G63" s="354">
        <f t="shared" si="4"/>
        <v>0</v>
      </c>
      <c r="H63" s="68" t="e">
        <f>+#REF!/E63*100</f>
        <v>#REF!</v>
      </c>
    </row>
    <row r="64" spans="1:8" s="5" customFormat="1" x14ac:dyDescent="0.2">
      <c r="A64" s="165"/>
      <c r="B64" s="571"/>
      <c r="C64" s="572"/>
      <c r="D64" s="341" t="s">
        <v>22</v>
      </c>
      <c r="E64" s="344">
        <f>SUM(E61:E63)</f>
        <v>47000</v>
      </c>
      <c r="F64" s="344">
        <f>SUM(F61:F63)</f>
        <v>30000</v>
      </c>
      <c r="G64" s="356">
        <f t="shared" si="4"/>
        <v>63.829787234042556</v>
      </c>
      <c r="H64" s="163" t="e">
        <f t="shared" ref="H64" si="5">SUM(H61:H63)</f>
        <v>#REF!</v>
      </c>
    </row>
    <row r="65" spans="1:8" s="5" customFormat="1" x14ac:dyDescent="0.2">
      <c r="A65" s="165"/>
      <c r="B65" s="379"/>
      <c r="C65" s="370"/>
      <c r="D65" s="370"/>
      <c r="E65" s="371"/>
      <c r="F65" s="371"/>
      <c r="G65" s="380"/>
      <c r="H65" s="134"/>
    </row>
    <row r="66" spans="1:8" s="5" customFormat="1" x14ac:dyDescent="0.2">
      <c r="A66"/>
      <c r="B66" s="359" t="s">
        <v>99</v>
      </c>
      <c r="C66" s="335" t="s">
        <v>100</v>
      </c>
      <c r="D66" s="336" t="s">
        <v>216</v>
      </c>
      <c r="E66" s="372"/>
      <c r="F66" s="372"/>
      <c r="G66" s="381"/>
      <c r="H66" s="266"/>
    </row>
    <row r="67" spans="1:8" s="5" customFormat="1" x14ac:dyDescent="0.2">
      <c r="A67"/>
      <c r="B67" s="353" t="s">
        <v>153</v>
      </c>
      <c r="C67" s="323">
        <v>3080</v>
      </c>
      <c r="D67" s="338" t="s">
        <v>157</v>
      </c>
      <c r="E67" s="127">
        <v>9600</v>
      </c>
      <c r="F67" s="191">
        <v>10500</v>
      </c>
      <c r="G67" s="354">
        <f>F67/E67*100</f>
        <v>109.375</v>
      </c>
      <c r="H67" s="68" t="e">
        <f>+#REF!/E67*100</f>
        <v>#REF!</v>
      </c>
    </row>
    <row r="68" spans="1:8" s="5" customFormat="1" x14ac:dyDescent="0.2">
      <c r="A68"/>
      <c r="B68" s="353" t="s">
        <v>153</v>
      </c>
      <c r="C68" s="323">
        <v>3081</v>
      </c>
      <c r="D68" s="338" t="s">
        <v>158</v>
      </c>
      <c r="E68" s="127">
        <v>4000</v>
      </c>
      <c r="F68" s="191">
        <v>4000</v>
      </c>
      <c r="G68" s="354">
        <f t="shared" ref="G68:G81" si="6">F68/E68*100</f>
        <v>100</v>
      </c>
      <c r="H68" s="68" t="e">
        <f>+#REF!/E68*100</f>
        <v>#REF!</v>
      </c>
    </row>
    <row r="69" spans="1:8" s="5" customFormat="1" x14ac:dyDescent="0.2">
      <c r="A69"/>
      <c r="B69" s="353" t="s">
        <v>153</v>
      </c>
      <c r="C69" s="323">
        <v>3082</v>
      </c>
      <c r="D69" s="338" t="s">
        <v>321</v>
      </c>
      <c r="E69" s="127">
        <v>10000</v>
      </c>
      <c r="F69" s="191">
        <v>10000</v>
      </c>
      <c r="G69" s="354">
        <f t="shared" si="6"/>
        <v>100</v>
      </c>
      <c r="H69" s="68" t="e">
        <f>+#REF!/E69*100</f>
        <v>#REF!</v>
      </c>
    </row>
    <row r="70" spans="1:8" s="5" customFormat="1" x14ac:dyDescent="0.2">
      <c r="A70"/>
      <c r="B70" s="353" t="s">
        <v>153</v>
      </c>
      <c r="C70" s="323">
        <v>3083</v>
      </c>
      <c r="D70" s="338" t="s">
        <v>160</v>
      </c>
      <c r="E70" s="127">
        <v>7000</v>
      </c>
      <c r="F70" s="191">
        <v>7000</v>
      </c>
      <c r="G70" s="354">
        <f t="shared" si="6"/>
        <v>100</v>
      </c>
      <c r="H70" s="68" t="e">
        <f>+#REF!/E70*100</f>
        <v>#REF!</v>
      </c>
    </row>
    <row r="71" spans="1:8" s="5" customFormat="1" x14ac:dyDescent="0.2">
      <c r="A71"/>
      <c r="B71" s="353" t="s">
        <v>153</v>
      </c>
      <c r="C71" s="323">
        <v>3085</v>
      </c>
      <c r="D71" s="338" t="s">
        <v>161</v>
      </c>
      <c r="E71" s="127">
        <v>8000</v>
      </c>
      <c r="F71" s="191">
        <v>6000</v>
      </c>
      <c r="G71" s="354">
        <f t="shared" si="6"/>
        <v>75</v>
      </c>
      <c r="H71" s="68" t="e">
        <f>+#REF!/E71*100</f>
        <v>#REF!</v>
      </c>
    </row>
    <row r="72" spans="1:8" s="5" customFormat="1" x14ac:dyDescent="0.2">
      <c r="A72"/>
      <c r="B72" s="353" t="s">
        <v>153</v>
      </c>
      <c r="C72" s="323">
        <v>3087</v>
      </c>
      <c r="D72" s="338" t="s">
        <v>162</v>
      </c>
      <c r="E72" s="127">
        <v>12000</v>
      </c>
      <c r="F72" s="191">
        <v>12000</v>
      </c>
      <c r="G72" s="354">
        <f t="shared" si="6"/>
        <v>100</v>
      </c>
      <c r="H72" s="68" t="e">
        <f>+#REF!/E72*100</f>
        <v>#REF!</v>
      </c>
    </row>
    <row r="73" spans="1:8" s="5" customFormat="1" ht="12.75" customHeight="1" x14ac:dyDescent="0.2">
      <c r="A73"/>
      <c r="B73" s="353" t="s">
        <v>91</v>
      </c>
      <c r="C73" s="323">
        <v>3076</v>
      </c>
      <c r="D73" s="338" t="s">
        <v>163</v>
      </c>
      <c r="E73" s="127">
        <v>500</v>
      </c>
      <c r="F73" s="191">
        <v>600</v>
      </c>
      <c r="G73" s="354">
        <f t="shared" si="6"/>
        <v>120</v>
      </c>
      <c r="H73" s="68" t="e">
        <f>+#REF!/E73*100</f>
        <v>#REF!</v>
      </c>
    </row>
    <row r="74" spans="1:8" s="5" customFormat="1" x14ac:dyDescent="0.2">
      <c r="A74"/>
      <c r="B74" s="353" t="s">
        <v>153</v>
      </c>
      <c r="C74" s="323">
        <v>3086</v>
      </c>
      <c r="D74" s="338" t="s">
        <v>94</v>
      </c>
      <c r="E74" s="127">
        <v>8000</v>
      </c>
      <c r="F74" s="191">
        <v>0</v>
      </c>
      <c r="G74" s="354">
        <f t="shared" si="6"/>
        <v>0</v>
      </c>
      <c r="H74" s="68" t="e">
        <f>+#REF!/E74*100</f>
        <v>#REF!</v>
      </c>
    </row>
    <row r="75" spans="1:8" s="5" customFormat="1" x14ac:dyDescent="0.2">
      <c r="A75"/>
      <c r="B75" s="353" t="s">
        <v>153</v>
      </c>
      <c r="C75" s="323">
        <v>3088</v>
      </c>
      <c r="D75" s="338" t="s">
        <v>62</v>
      </c>
      <c r="E75" s="127">
        <v>3000</v>
      </c>
      <c r="F75" s="191">
        <v>3000</v>
      </c>
      <c r="G75" s="354">
        <f t="shared" si="6"/>
        <v>100</v>
      </c>
      <c r="H75" s="68" t="e">
        <f>+#REF!/E75*100</f>
        <v>#REF!</v>
      </c>
    </row>
    <row r="76" spans="1:8" s="5" customFormat="1" x14ac:dyDescent="0.2">
      <c r="A76"/>
      <c r="B76" s="353" t="s">
        <v>153</v>
      </c>
      <c r="C76" s="323">
        <v>3052</v>
      </c>
      <c r="D76" s="338" t="s">
        <v>322</v>
      </c>
      <c r="E76" s="127">
        <v>4000</v>
      </c>
      <c r="F76" s="191">
        <v>4000</v>
      </c>
      <c r="G76" s="354">
        <f t="shared" si="6"/>
        <v>100</v>
      </c>
      <c r="H76" s="68" t="e">
        <f>+#REF!/E76*100</f>
        <v>#REF!</v>
      </c>
    </row>
    <row r="77" spans="1:8" x14ac:dyDescent="0.2">
      <c r="A77" s="10"/>
      <c r="B77" s="382" t="s">
        <v>153</v>
      </c>
      <c r="C77" s="323">
        <v>3131</v>
      </c>
      <c r="D77" s="338" t="s">
        <v>323</v>
      </c>
      <c r="E77" s="343">
        <v>2000</v>
      </c>
      <c r="F77" s="191">
        <v>2000</v>
      </c>
      <c r="G77" s="354">
        <f t="shared" si="6"/>
        <v>100</v>
      </c>
      <c r="H77" s="68" t="e">
        <f>+#REF!/E77*100</f>
        <v>#REF!</v>
      </c>
    </row>
    <row r="78" spans="1:8" s="5" customFormat="1" x14ac:dyDescent="0.2">
      <c r="A78"/>
      <c r="B78" s="353" t="s">
        <v>154</v>
      </c>
      <c r="C78" s="323" t="s">
        <v>324</v>
      </c>
      <c r="D78" s="338" t="s">
        <v>173</v>
      </c>
      <c r="E78" s="127">
        <v>30000</v>
      </c>
      <c r="F78" s="191">
        <v>22000</v>
      </c>
      <c r="G78" s="354">
        <f t="shared" si="6"/>
        <v>73.333333333333329</v>
      </c>
      <c r="H78" s="68" t="e">
        <f>+#REF!/E78*100</f>
        <v>#REF!</v>
      </c>
    </row>
    <row r="79" spans="1:8" s="5" customFormat="1" x14ac:dyDescent="0.2">
      <c r="A79"/>
      <c r="B79" s="353" t="s">
        <v>153</v>
      </c>
      <c r="C79" s="323">
        <v>3140</v>
      </c>
      <c r="D79" s="338" t="s">
        <v>128</v>
      </c>
      <c r="E79" s="127">
        <v>30000</v>
      </c>
      <c r="F79" s="191">
        <v>40000</v>
      </c>
      <c r="G79" s="354">
        <f t="shared" si="6"/>
        <v>133.33333333333331</v>
      </c>
      <c r="H79" s="68" t="e">
        <f>+#REF!/E79*100</f>
        <v>#REF!</v>
      </c>
    </row>
    <row r="80" spans="1:8" s="5" customFormat="1" x14ac:dyDescent="0.2">
      <c r="A80"/>
      <c r="B80" s="353" t="s">
        <v>153</v>
      </c>
      <c r="C80" s="323">
        <v>3064</v>
      </c>
      <c r="D80" s="338" t="s">
        <v>209</v>
      </c>
      <c r="E80" s="127">
        <v>0</v>
      </c>
      <c r="F80" s="191">
        <v>2000</v>
      </c>
      <c r="G80" s="354"/>
      <c r="H80" s="68" t="e">
        <f>+#REF!/E80*100</f>
        <v>#REF!</v>
      </c>
    </row>
    <row r="81" spans="1:8" s="5" customFormat="1" x14ac:dyDescent="0.2">
      <c r="A81" s="165"/>
      <c r="B81" s="355"/>
      <c r="C81" s="341"/>
      <c r="D81" s="341" t="s">
        <v>217</v>
      </c>
      <c r="E81" s="344">
        <f>SUM(E67:E80)</f>
        <v>128100</v>
      </c>
      <c r="F81" s="344">
        <f>SUM(F67:F80)</f>
        <v>123100</v>
      </c>
      <c r="G81" s="356">
        <f t="shared" si="6"/>
        <v>96.09679937548789</v>
      </c>
      <c r="H81" s="163" t="e">
        <f>+#REF!/E81*100</f>
        <v>#REF!</v>
      </c>
    </row>
    <row r="82" spans="1:8" s="5" customFormat="1" x14ac:dyDescent="0.2">
      <c r="A82" s="165"/>
      <c r="B82" s="379"/>
      <c r="C82" s="370"/>
      <c r="D82" s="370"/>
      <c r="E82" s="371"/>
      <c r="F82" s="371"/>
      <c r="G82" s="380"/>
      <c r="H82" s="134"/>
    </row>
    <row r="83" spans="1:8" s="5" customFormat="1" x14ac:dyDescent="0.2">
      <c r="A83"/>
      <c r="B83" s="359" t="s">
        <v>99</v>
      </c>
      <c r="C83" s="335" t="s">
        <v>100</v>
      </c>
      <c r="D83" s="336" t="s">
        <v>19</v>
      </c>
      <c r="E83" s="372"/>
      <c r="F83" s="372"/>
      <c r="G83" s="381"/>
      <c r="H83" s="266" t="s">
        <v>117</v>
      </c>
    </row>
    <row r="84" spans="1:8" s="5" customFormat="1" x14ac:dyDescent="0.2">
      <c r="A84"/>
      <c r="B84" s="353" t="s">
        <v>91</v>
      </c>
      <c r="C84" s="323">
        <v>3100</v>
      </c>
      <c r="D84" s="337" t="s">
        <v>25</v>
      </c>
      <c r="E84" s="127">
        <v>21000</v>
      </c>
      <c r="F84" s="191">
        <v>23000</v>
      </c>
      <c r="G84" s="354">
        <f>F84/E84*100</f>
        <v>109.52380952380953</v>
      </c>
      <c r="H84" s="68" t="e">
        <f>+#REF!/E84*100</f>
        <v>#REF!</v>
      </c>
    </row>
    <row r="85" spans="1:8" s="5" customFormat="1" x14ac:dyDescent="0.2">
      <c r="A85" s="165"/>
      <c r="B85" s="355"/>
      <c r="C85" s="341"/>
      <c r="D85" s="341" t="s">
        <v>23</v>
      </c>
      <c r="E85" s="344">
        <f>SUM(E84:E84)</f>
        <v>21000</v>
      </c>
      <c r="F85" s="344">
        <f>SUM(F84)</f>
        <v>23000</v>
      </c>
      <c r="G85" s="356">
        <f>F85/E85*100</f>
        <v>109.52380952380953</v>
      </c>
      <c r="H85" s="163" t="e">
        <f>+#REF!/E85*100</f>
        <v>#REF!</v>
      </c>
    </row>
    <row r="86" spans="1:8" s="5" customFormat="1" x14ac:dyDescent="0.2">
      <c r="A86" s="165"/>
      <c r="B86" s="379"/>
      <c r="C86" s="370"/>
      <c r="D86" s="370"/>
      <c r="E86" s="371"/>
      <c r="F86" s="371"/>
      <c r="G86" s="380"/>
      <c r="H86" s="134"/>
    </row>
    <row r="87" spans="1:8" x14ac:dyDescent="0.2">
      <c r="A87" s="1"/>
      <c r="B87" s="359" t="s">
        <v>99</v>
      </c>
      <c r="C87" s="335" t="s">
        <v>100</v>
      </c>
      <c r="D87" s="336" t="s">
        <v>276</v>
      </c>
      <c r="E87" s="336"/>
      <c r="F87" s="336"/>
      <c r="G87" s="358"/>
      <c r="H87" s="268" t="s">
        <v>117</v>
      </c>
    </row>
    <row r="88" spans="1:8" ht="13.15" customHeight="1" x14ac:dyDescent="0.2">
      <c r="B88" s="353" t="s">
        <v>91</v>
      </c>
      <c r="C88" s="323">
        <v>3109</v>
      </c>
      <c r="D88" s="338" t="s">
        <v>133</v>
      </c>
      <c r="E88" s="343">
        <v>1000</v>
      </c>
      <c r="F88" s="191">
        <v>1000</v>
      </c>
      <c r="G88" s="354">
        <f>F88/E88*100</f>
        <v>100</v>
      </c>
      <c r="H88" s="68"/>
    </row>
    <row r="89" spans="1:8" ht="13.15" customHeight="1" x14ac:dyDescent="0.2">
      <c r="B89" s="353" t="s">
        <v>91</v>
      </c>
      <c r="C89" s="323">
        <v>3110</v>
      </c>
      <c r="D89" s="339" t="s">
        <v>64</v>
      </c>
      <c r="E89" s="343">
        <v>2000</v>
      </c>
      <c r="F89" s="191">
        <v>3000</v>
      </c>
      <c r="G89" s="354">
        <f>F89/E89*100</f>
        <v>150</v>
      </c>
      <c r="H89" s="68"/>
    </row>
    <row r="90" spans="1:8" ht="13.15" customHeight="1" x14ac:dyDescent="0.2">
      <c r="B90" s="353" t="s">
        <v>91</v>
      </c>
      <c r="C90" s="323">
        <v>3111</v>
      </c>
      <c r="D90" s="338" t="s">
        <v>307</v>
      </c>
      <c r="E90" s="343">
        <v>0</v>
      </c>
      <c r="F90" s="191">
        <v>1500</v>
      </c>
      <c r="G90" s="354"/>
      <c r="H90" s="68"/>
    </row>
    <row r="91" spans="1:8" ht="13.15" customHeight="1" x14ac:dyDescent="0.2">
      <c r="B91" s="353" t="s">
        <v>91</v>
      </c>
      <c r="C91" s="314" t="s">
        <v>164</v>
      </c>
      <c r="D91" s="339" t="s">
        <v>63</v>
      </c>
      <c r="E91" s="343">
        <v>500</v>
      </c>
      <c r="F91" s="191">
        <v>500</v>
      </c>
      <c r="G91" s="354">
        <f t="shared" ref="G91" si="7">F91/E91*100</f>
        <v>100</v>
      </c>
      <c r="H91" s="68" t="e">
        <f>+#REF!/E91*100</f>
        <v>#REF!</v>
      </c>
    </row>
    <row r="92" spans="1:8" x14ac:dyDescent="0.2">
      <c r="A92" s="165"/>
      <c r="B92" s="355"/>
      <c r="C92" s="341"/>
      <c r="D92" s="341" t="s">
        <v>27</v>
      </c>
      <c r="E92" s="344">
        <f>SUM(E88:E91)</f>
        <v>3500</v>
      </c>
      <c r="F92" s="344">
        <f>SUM(F88:F91)</f>
        <v>6000</v>
      </c>
      <c r="G92" s="356">
        <f>F92/E92*100</f>
        <v>171.42857142857142</v>
      </c>
      <c r="H92" s="163" t="e">
        <f>+#REF!/E92*100</f>
        <v>#REF!</v>
      </c>
    </row>
    <row r="93" spans="1:8" x14ac:dyDescent="0.2">
      <c r="A93" s="165"/>
      <c r="B93" s="379"/>
      <c r="C93" s="370"/>
      <c r="D93" s="370"/>
      <c r="E93" s="371"/>
      <c r="F93" s="371"/>
      <c r="G93" s="380"/>
      <c r="H93" s="134"/>
    </row>
    <row r="94" spans="1:8" x14ac:dyDescent="0.2">
      <c r="A94" s="1"/>
      <c r="B94" s="359" t="s">
        <v>99</v>
      </c>
      <c r="C94" s="335" t="s">
        <v>100</v>
      </c>
      <c r="D94" s="336" t="s">
        <v>20</v>
      </c>
      <c r="E94" s="336"/>
      <c r="F94" s="336"/>
      <c r="G94" s="358"/>
      <c r="H94" s="268"/>
    </row>
    <row r="95" spans="1:8" x14ac:dyDescent="0.2">
      <c r="B95" s="353" t="s">
        <v>91</v>
      </c>
      <c r="C95" s="323">
        <v>3120</v>
      </c>
      <c r="D95" s="337" t="s">
        <v>325</v>
      </c>
      <c r="E95" s="343">
        <v>4000</v>
      </c>
      <c r="F95" s="191">
        <v>10000</v>
      </c>
      <c r="G95" s="354">
        <f>F95/E95*100</f>
        <v>250</v>
      </c>
      <c r="H95" s="68" t="e">
        <f>+#REF!/E95*100</f>
        <v>#REF!</v>
      </c>
    </row>
    <row r="96" spans="1:8" x14ac:dyDescent="0.2">
      <c r="B96" s="353" t="s">
        <v>91</v>
      </c>
      <c r="C96" s="323">
        <v>3135</v>
      </c>
      <c r="D96" s="373" t="s">
        <v>57</v>
      </c>
      <c r="E96" s="343">
        <v>100</v>
      </c>
      <c r="F96" s="191">
        <v>100</v>
      </c>
      <c r="G96" s="354">
        <f t="shared" ref="G96:G97" si="8">F96/E96*100</f>
        <v>100</v>
      </c>
      <c r="H96" s="68" t="e">
        <f>+#REF!/E96*100</f>
        <v>#REF!</v>
      </c>
    </row>
    <row r="97" spans="1:18" ht="13.5" thickBot="1" x14ac:dyDescent="0.25">
      <c r="A97" s="165"/>
      <c r="B97" s="365"/>
      <c r="C97" s="366"/>
      <c r="D97" s="366" t="s">
        <v>28</v>
      </c>
      <c r="E97" s="367">
        <f>SUM(E95:E96)</f>
        <v>4100</v>
      </c>
      <c r="F97" s="367">
        <f>SUM(F95:F96)</f>
        <v>10100</v>
      </c>
      <c r="G97" s="368">
        <f t="shared" si="8"/>
        <v>246.34146341463415</v>
      </c>
      <c r="H97" s="163" t="e">
        <f>+#REF!/E97*100</f>
        <v>#REF!</v>
      </c>
      <c r="J97" s="135"/>
    </row>
    <row r="98" spans="1:18" ht="16.5" thickBot="1" x14ac:dyDescent="0.25">
      <c r="A98" s="301"/>
      <c r="B98" s="453"/>
      <c r="C98" s="454"/>
      <c r="D98" s="455" t="s">
        <v>24</v>
      </c>
      <c r="E98" s="456">
        <f>+E53+E58+E64+E81+E85+E92+E97</f>
        <v>279100</v>
      </c>
      <c r="F98" s="497">
        <f>+F53+F58+F64+F81+F85+F92+F97</f>
        <v>325600</v>
      </c>
      <c r="G98" s="457">
        <f>F98/E98*100</f>
        <v>116.6606950913651</v>
      </c>
      <c r="H98" s="270" t="e">
        <f>+H53+H58+H64+H81+H85+H92+H97</f>
        <v>#REF!</v>
      </c>
      <c r="J98" s="162"/>
    </row>
    <row r="99" spans="1:18" ht="13.5" thickBot="1" x14ac:dyDescent="0.25">
      <c r="D99" s="165"/>
      <c r="E99" s="166"/>
      <c r="H99" s="68"/>
      <c r="J99" s="162"/>
    </row>
    <row r="100" spans="1:18" ht="26.25" thickBot="1" x14ac:dyDescent="0.25">
      <c r="A100" s="301"/>
      <c r="B100" s="578" t="s">
        <v>218</v>
      </c>
      <c r="C100" s="579"/>
      <c r="D100" s="580"/>
      <c r="E100" s="441" t="s">
        <v>127</v>
      </c>
      <c r="F100" s="441" t="s">
        <v>142</v>
      </c>
      <c r="G100" s="442" t="s">
        <v>264</v>
      </c>
      <c r="H100" s="269" t="s">
        <v>137</v>
      </c>
      <c r="J100" s="135"/>
      <c r="K100" s="135"/>
    </row>
    <row r="101" spans="1:18" x14ac:dyDescent="0.2">
      <c r="B101" s="506" t="s">
        <v>99</v>
      </c>
      <c r="C101" s="506" t="s">
        <v>100</v>
      </c>
      <c r="D101" s="507">
        <v>1</v>
      </c>
      <c r="E101" s="507">
        <v>2</v>
      </c>
      <c r="F101" s="507">
        <v>3</v>
      </c>
      <c r="G101" s="508" t="s">
        <v>226</v>
      </c>
      <c r="H101" s="68" t="e">
        <f>+#REF!/E101*100</f>
        <v>#REF!</v>
      </c>
    </row>
    <row r="102" spans="1:18" s="10" customFormat="1" ht="12.75" customHeight="1" x14ac:dyDescent="0.2">
      <c r="A102"/>
      <c r="B102" s="353" t="s">
        <v>55</v>
      </c>
      <c r="C102" s="327" t="s">
        <v>300</v>
      </c>
      <c r="D102" s="338" t="s">
        <v>308</v>
      </c>
      <c r="E102" s="127">
        <v>366462.22</v>
      </c>
      <c r="F102" s="363">
        <v>151915.88</v>
      </c>
      <c r="G102" s="354">
        <f>F102/E102*100</f>
        <v>41.454718033416924</v>
      </c>
      <c r="H102" s="164" t="e">
        <f>+#REF!/E102*100</f>
        <v>#REF!</v>
      </c>
      <c r="I102" s="500"/>
    </row>
    <row r="103" spans="1:18" s="10" customFormat="1" ht="12.75" customHeight="1" x14ac:dyDescent="0.2">
      <c r="A103"/>
      <c r="B103" s="353">
        <v>47</v>
      </c>
      <c r="C103" s="314" t="s">
        <v>326</v>
      </c>
      <c r="D103" s="338" t="s">
        <v>287</v>
      </c>
      <c r="E103" s="127">
        <v>0</v>
      </c>
      <c r="F103" s="363">
        <v>24400</v>
      </c>
      <c r="G103" s="354"/>
      <c r="H103" s="164"/>
    </row>
    <row r="104" spans="1:18" s="10" customFormat="1" ht="12.75" customHeight="1" x14ac:dyDescent="0.2">
      <c r="A104"/>
      <c r="B104" s="353">
        <v>49</v>
      </c>
      <c r="C104" s="314" t="s">
        <v>327</v>
      </c>
      <c r="D104" s="338" t="s">
        <v>288</v>
      </c>
      <c r="E104" s="127">
        <v>0</v>
      </c>
      <c r="F104" s="363">
        <v>32000</v>
      </c>
      <c r="G104" s="354"/>
      <c r="H104" s="164"/>
    </row>
    <row r="105" spans="1:18" s="161" customFormat="1" x14ac:dyDescent="0.2">
      <c r="A105" s="165"/>
      <c r="B105" s="355"/>
      <c r="C105" s="341"/>
      <c r="D105" s="341" t="s">
        <v>302</v>
      </c>
      <c r="E105" s="344">
        <f>SUM(E102)</f>
        <v>366462.22</v>
      </c>
      <c r="F105" s="344">
        <f>SUM(F102:F104)</f>
        <v>208315.88</v>
      </c>
      <c r="G105" s="439">
        <f>F105/E105*100</f>
        <v>56.845117622220378</v>
      </c>
      <c r="H105" s="164" t="e">
        <f>+#REF!/E105*100</f>
        <v>#REF!</v>
      </c>
      <c r="I105"/>
      <c r="J105"/>
      <c r="K105"/>
      <c r="L105"/>
      <c r="M105"/>
      <c r="N105"/>
      <c r="O105"/>
      <c r="P105"/>
      <c r="Q105"/>
      <c r="R105"/>
    </row>
    <row r="106" spans="1:18" ht="15" customHeight="1" x14ac:dyDescent="0.2">
      <c r="A106" s="1"/>
      <c r="B106" s="406"/>
      <c r="C106" s="407"/>
      <c r="D106" s="408" t="s">
        <v>18</v>
      </c>
      <c r="E106" s="408"/>
      <c r="F106" s="408"/>
      <c r="G106" s="409"/>
      <c r="H106" s="68" t="s">
        <v>117</v>
      </c>
    </row>
    <row r="107" spans="1:18" ht="13.15" customHeight="1" x14ac:dyDescent="0.2">
      <c r="A107" s="10"/>
      <c r="B107" s="353" t="s">
        <v>91</v>
      </c>
      <c r="C107" s="323">
        <v>3122</v>
      </c>
      <c r="D107" s="338" t="s">
        <v>328</v>
      </c>
      <c r="E107" s="127">
        <f>E22</f>
        <v>7000</v>
      </c>
      <c r="F107" s="363">
        <v>2988.46</v>
      </c>
      <c r="G107" s="354">
        <f>F107/E107*100</f>
        <v>42.692285714285717</v>
      </c>
      <c r="H107" s="68" t="e">
        <f>+#REF!/E107*100</f>
        <v>#REF!</v>
      </c>
    </row>
    <row r="108" spans="1:18" ht="13.15" customHeight="1" thickBot="1" x14ac:dyDescent="0.25">
      <c r="B108" s="477" t="s">
        <v>91</v>
      </c>
      <c r="C108" s="474">
        <v>3124</v>
      </c>
      <c r="D108" s="436" t="s">
        <v>329</v>
      </c>
      <c r="E108" s="128">
        <v>0</v>
      </c>
      <c r="F108" s="501">
        <v>0</v>
      </c>
      <c r="G108" s="478"/>
      <c r="H108" s="68"/>
    </row>
    <row r="109" spans="1:18" ht="13.5" customHeight="1" thickBot="1" x14ac:dyDescent="0.25">
      <c r="A109" s="165"/>
      <c r="B109" s="479"/>
      <c r="C109" s="480"/>
      <c r="D109" s="480" t="s">
        <v>44</v>
      </c>
      <c r="E109" s="481">
        <f>SUM(E107:E108)</f>
        <v>7000</v>
      </c>
      <c r="F109" s="481">
        <f>SUM(F107:F108)</f>
        <v>2988.46</v>
      </c>
      <c r="G109" s="482">
        <f t="shared" ref="G109" si="9">F109/E109*100</f>
        <v>42.692285714285717</v>
      </c>
      <c r="H109" s="68" t="e">
        <f>+#REF!/E109*100</f>
        <v>#REF!</v>
      </c>
    </row>
    <row r="110" spans="1:18" ht="13.5" customHeight="1" thickBot="1" x14ac:dyDescent="0.25">
      <c r="A110" s="165"/>
      <c r="B110" s="483"/>
      <c r="C110" s="570" t="s">
        <v>263</v>
      </c>
      <c r="D110" s="570"/>
      <c r="E110" s="484"/>
      <c r="F110" s="496">
        <f>+F109+F105</f>
        <v>211304.34</v>
      </c>
      <c r="G110" s="485"/>
      <c r="H110" s="68"/>
    </row>
    <row r="111" spans="1:18" ht="13.5" customHeight="1" thickBot="1" x14ac:dyDescent="0.25">
      <c r="A111" s="165"/>
      <c r="B111" s="165"/>
      <c r="C111" s="165"/>
      <c r="D111" s="165"/>
      <c r="E111" s="134"/>
      <c r="F111" s="134"/>
      <c r="G111" s="43"/>
      <c r="H111" s="68"/>
    </row>
    <row r="112" spans="1:18" ht="32.450000000000003" customHeight="1" thickBot="1" x14ac:dyDescent="0.25">
      <c r="D112" s="443" t="s">
        <v>306</v>
      </c>
      <c r="E112" s="444">
        <f>+E98+E105</f>
        <v>645562.22</v>
      </c>
      <c r="F112" s="444">
        <f>+F98+F110</f>
        <v>536904.34</v>
      </c>
      <c r="G112" s="445">
        <f>F112/E112*100</f>
        <v>83.16848839140556</v>
      </c>
      <c r="H112" s="68" t="e">
        <f>+#REF!/E112*100</f>
        <v>#REF!</v>
      </c>
    </row>
    <row r="113" spans="1:10" ht="13.5" customHeight="1" thickBot="1" x14ac:dyDescent="0.25">
      <c r="D113" s="19"/>
      <c r="E113" s="134"/>
      <c r="H113" s="68" t="s">
        <v>117</v>
      </c>
      <c r="J113" s="135"/>
    </row>
    <row r="114" spans="1:10" ht="26.25" thickBot="1" x14ac:dyDescent="0.25">
      <c r="A114" s="301"/>
      <c r="B114" s="317"/>
      <c r="C114" s="318"/>
      <c r="D114" s="319" t="s">
        <v>229</v>
      </c>
      <c r="E114" s="320" t="s">
        <v>127</v>
      </c>
      <c r="F114" s="320" t="s">
        <v>142</v>
      </c>
      <c r="G114" s="321" t="s">
        <v>264</v>
      </c>
      <c r="H114" s="264" t="s">
        <v>137</v>
      </c>
      <c r="J114" s="162"/>
    </row>
    <row r="115" spans="1:10" ht="15" customHeight="1" thickBot="1" x14ac:dyDescent="0.25">
      <c r="B115" s="559"/>
      <c r="C115" s="560"/>
      <c r="D115" s="311">
        <v>1</v>
      </c>
      <c r="E115" s="311">
        <v>2</v>
      </c>
      <c r="F115" s="311">
        <v>3</v>
      </c>
      <c r="G115" s="316" t="s">
        <v>226</v>
      </c>
      <c r="H115" s="68"/>
    </row>
    <row r="116" spans="1:10" x14ac:dyDescent="0.2">
      <c r="A116" s="1"/>
      <c r="B116" s="349" t="s">
        <v>99</v>
      </c>
      <c r="C116" s="350" t="s">
        <v>100</v>
      </c>
      <c r="D116" s="351" t="s">
        <v>9</v>
      </c>
      <c r="E116" s="351"/>
      <c r="F116" s="351"/>
      <c r="G116" s="352"/>
      <c r="H116" s="268"/>
    </row>
    <row r="117" spans="1:10" s="5" customFormat="1" x14ac:dyDescent="0.2">
      <c r="A117"/>
      <c r="B117" s="353" t="s">
        <v>91</v>
      </c>
      <c r="C117" s="323">
        <v>3150</v>
      </c>
      <c r="D117" s="337" t="s">
        <v>303</v>
      </c>
      <c r="E117" s="127">
        <v>0</v>
      </c>
      <c r="F117" s="191">
        <v>35997.629999999997</v>
      </c>
      <c r="G117" s="354"/>
      <c r="H117" s="68" t="e">
        <f>+#REF!/E117*100</f>
        <v>#REF!</v>
      </c>
    </row>
    <row r="118" spans="1:10" s="5" customFormat="1" x14ac:dyDescent="0.2">
      <c r="A118"/>
      <c r="B118" s="353" t="s">
        <v>91</v>
      </c>
      <c r="C118" s="323">
        <v>3151</v>
      </c>
      <c r="D118" s="337" t="s">
        <v>56</v>
      </c>
      <c r="E118" s="127">
        <v>16000</v>
      </c>
      <c r="F118" s="191">
        <v>21000</v>
      </c>
      <c r="G118" s="354">
        <f>F118/E118*100</f>
        <v>131.25</v>
      </c>
      <c r="H118" s="68"/>
    </row>
    <row r="119" spans="1:10" s="5" customFormat="1" x14ac:dyDescent="0.2">
      <c r="A119"/>
      <c r="B119" s="353" t="s">
        <v>91</v>
      </c>
      <c r="C119" s="323">
        <v>3157</v>
      </c>
      <c r="D119" s="337" t="s">
        <v>140</v>
      </c>
      <c r="E119" s="127">
        <v>52000</v>
      </c>
      <c r="F119" s="191">
        <v>15000</v>
      </c>
      <c r="G119" s="354">
        <f t="shared" ref="G119:G125" si="10">F119/E119*100</f>
        <v>28.846153846153843</v>
      </c>
      <c r="H119" s="68" t="e">
        <f>+#REF!/E119*100</f>
        <v>#REF!</v>
      </c>
    </row>
    <row r="120" spans="1:10" s="5" customFormat="1" x14ac:dyDescent="0.2">
      <c r="A120"/>
      <c r="B120" s="353" t="s">
        <v>91</v>
      </c>
      <c r="C120" s="323">
        <v>3149</v>
      </c>
      <c r="D120" s="337" t="s">
        <v>341</v>
      </c>
      <c r="E120" s="127">
        <v>0</v>
      </c>
      <c r="F120" s="191">
        <f>5717.35</f>
        <v>5717.35</v>
      </c>
      <c r="G120" s="354"/>
      <c r="H120" s="68"/>
    </row>
    <row r="121" spans="1:10" s="5" customFormat="1" x14ac:dyDescent="0.2">
      <c r="A121"/>
      <c r="B121" s="353" t="s">
        <v>155</v>
      </c>
      <c r="C121" s="323">
        <v>3051</v>
      </c>
      <c r="D121" s="337" t="s">
        <v>335</v>
      </c>
      <c r="E121" s="127">
        <v>0</v>
      </c>
      <c r="F121" s="191">
        <v>22600</v>
      </c>
      <c r="G121" s="354"/>
      <c r="H121" s="68"/>
    </row>
    <row r="122" spans="1:10" s="5" customFormat="1" x14ac:dyDescent="0.2">
      <c r="A122"/>
      <c r="B122" s="353" t="s">
        <v>91</v>
      </c>
      <c r="C122" s="323">
        <v>3153</v>
      </c>
      <c r="D122" s="338" t="s">
        <v>330</v>
      </c>
      <c r="E122" s="127">
        <v>33000</v>
      </c>
      <c r="F122" s="191">
        <v>60000</v>
      </c>
      <c r="G122" s="354">
        <f t="shared" si="10"/>
        <v>181.81818181818181</v>
      </c>
      <c r="H122" s="68" t="e">
        <f>+#REF!/E122*100</f>
        <v>#REF!</v>
      </c>
    </row>
    <row r="123" spans="1:10" s="5" customFormat="1" x14ac:dyDescent="0.2">
      <c r="A123"/>
      <c r="B123" s="353" t="s">
        <v>91</v>
      </c>
      <c r="C123" s="323">
        <v>3154</v>
      </c>
      <c r="D123" s="338" t="s">
        <v>277</v>
      </c>
      <c r="E123" s="127">
        <v>0</v>
      </c>
      <c r="F123" s="191">
        <v>10665.36</v>
      </c>
      <c r="G123" s="354"/>
      <c r="H123" s="68"/>
    </row>
    <row r="124" spans="1:10" s="5" customFormat="1" x14ac:dyDescent="0.2">
      <c r="A124"/>
      <c r="B124" s="353" t="s">
        <v>91</v>
      </c>
      <c r="C124" s="314" t="s">
        <v>167</v>
      </c>
      <c r="D124" s="338" t="s">
        <v>68</v>
      </c>
      <c r="E124" s="127">
        <v>500</v>
      </c>
      <c r="F124" s="191">
        <v>2500</v>
      </c>
      <c r="G124" s="354">
        <f t="shared" si="10"/>
        <v>500</v>
      </c>
      <c r="H124" s="68" t="e">
        <f>+#REF!/E124*100</f>
        <v>#REF!</v>
      </c>
    </row>
    <row r="125" spans="1:10" s="5" customFormat="1" x14ac:dyDescent="0.2">
      <c r="A125" s="165"/>
      <c r="B125" s="355"/>
      <c r="C125" s="341"/>
      <c r="D125" s="341" t="s">
        <v>17</v>
      </c>
      <c r="E125" s="342">
        <f ca="1">SUM(E117:E161)</f>
        <v>102500</v>
      </c>
      <c r="F125" s="342">
        <f>SUM(F117:F124)</f>
        <v>173480.34000000003</v>
      </c>
      <c r="G125" s="356">
        <f t="shared" ca="1" si="10"/>
        <v>151.97299512195121</v>
      </c>
      <c r="H125" s="271" t="e">
        <f ca="1">+#REF!/E125*100</f>
        <v>#REF!</v>
      </c>
    </row>
    <row r="126" spans="1:10" s="5" customFormat="1" x14ac:dyDescent="0.2">
      <c r="A126" s="1"/>
      <c r="B126" s="357"/>
      <c r="C126" s="336"/>
      <c r="D126" s="336" t="s">
        <v>33</v>
      </c>
      <c r="E126" s="336"/>
      <c r="F126" s="336"/>
      <c r="G126" s="358"/>
      <c r="H126" s="271"/>
    </row>
    <row r="127" spans="1:10" s="5" customFormat="1" x14ac:dyDescent="0.2">
      <c r="A127" s="1"/>
      <c r="B127" s="359" t="s">
        <v>99</v>
      </c>
      <c r="C127" s="335" t="s">
        <v>100</v>
      </c>
      <c r="D127" s="336" t="s">
        <v>37</v>
      </c>
      <c r="E127" s="336"/>
      <c r="F127" s="336"/>
      <c r="G127" s="358"/>
      <c r="H127" s="268"/>
    </row>
    <row r="128" spans="1:10" s="5" customFormat="1" ht="12.75" customHeight="1" x14ac:dyDescent="0.2">
      <c r="A128" s="1"/>
      <c r="B128" s="353" t="s">
        <v>91</v>
      </c>
      <c r="C128" s="323">
        <v>3160</v>
      </c>
      <c r="D128" s="339" t="s">
        <v>26</v>
      </c>
      <c r="E128" s="127">
        <v>4000</v>
      </c>
      <c r="F128" s="191">
        <v>6000</v>
      </c>
      <c r="G128" s="354">
        <f>F128/E128*100</f>
        <v>150</v>
      </c>
      <c r="H128" s="68" t="e">
        <f>+#REF!/E128*100</f>
        <v>#REF!</v>
      </c>
    </row>
    <row r="129" spans="1:8" s="5" customFormat="1" x14ac:dyDescent="0.2">
      <c r="A129" s="1"/>
      <c r="B129" s="353" t="s">
        <v>91</v>
      </c>
      <c r="C129" s="323">
        <v>3161</v>
      </c>
      <c r="D129" s="339" t="s">
        <v>66</v>
      </c>
      <c r="E129" s="343">
        <v>6000</v>
      </c>
      <c r="F129" s="191">
        <v>7100</v>
      </c>
      <c r="G129" s="354">
        <f t="shared" ref="G129:G134" si="11">F129/E129*100</f>
        <v>118.33333333333333</v>
      </c>
      <c r="H129" s="68" t="e">
        <f>+#REF!/E129*100</f>
        <v>#REF!</v>
      </c>
    </row>
    <row r="130" spans="1:8" s="5" customFormat="1" x14ac:dyDescent="0.2">
      <c r="A130"/>
      <c r="B130" s="353" t="s">
        <v>91</v>
      </c>
      <c r="C130" s="323">
        <v>3162</v>
      </c>
      <c r="D130" s="339" t="s">
        <v>67</v>
      </c>
      <c r="E130" s="343">
        <v>5000</v>
      </c>
      <c r="F130" s="191">
        <v>2600</v>
      </c>
      <c r="G130" s="354">
        <f t="shared" si="11"/>
        <v>52</v>
      </c>
      <c r="H130" s="68" t="e">
        <f>+#REF!/E130*100</f>
        <v>#REF!</v>
      </c>
    </row>
    <row r="131" spans="1:8" s="5" customFormat="1" x14ac:dyDescent="0.2">
      <c r="A131"/>
      <c r="B131" s="353" t="s">
        <v>91</v>
      </c>
      <c r="C131" s="323">
        <v>3172</v>
      </c>
      <c r="D131" s="338" t="s">
        <v>332</v>
      </c>
      <c r="E131" s="343">
        <v>5000</v>
      </c>
      <c r="F131" s="191">
        <v>6100</v>
      </c>
      <c r="G131" s="354">
        <f t="shared" si="11"/>
        <v>122</v>
      </c>
      <c r="H131" s="68" t="e">
        <f>+#REF!/E131*100</f>
        <v>#REF!</v>
      </c>
    </row>
    <row r="132" spans="1:8" s="5" customFormat="1" x14ac:dyDescent="0.2">
      <c r="A132"/>
      <c r="B132" s="353" t="s">
        <v>91</v>
      </c>
      <c r="C132" s="323">
        <v>3173</v>
      </c>
      <c r="D132" s="338" t="s">
        <v>219</v>
      </c>
      <c r="E132" s="127">
        <v>1000</v>
      </c>
      <c r="F132" s="191">
        <v>2800</v>
      </c>
      <c r="G132" s="354">
        <f>F132/E132*100</f>
        <v>280</v>
      </c>
      <c r="H132" s="68" t="e">
        <f>+#REF!/E132*100</f>
        <v>#REF!</v>
      </c>
    </row>
    <row r="133" spans="1:8" s="5" customFormat="1" x14ac:dyDescent="0.2">
      <c r="A133"/>
      <c r="B133" s="353" t="s">
        <v>91</v>
      </c>
      <c r="C133" s="323">
        <v>3174</v>
      </c>
      <c r="D133" s="339" t="s">
        <v>52</v>
      </c>
      <c r="E133" s="343">
        <v>1000</v>
      </c>
      <c r="F133" s="191">
        <v>1000</v>
      </c>
      <c r="G133" s="354">
        <f t="shared" si="11"/>
        <v>100</v>
      </c>
      <c r="H133" s="68" t="e">
        <f>+#REF!/E133*100</f>
        <v>#REF!</v>
      </c>
    </row>
    <row r="134" spans="1:8" s="5" customFormat="1" x14ac:dyDescent="0.2">
      <c r="A134" s="165"/>
      <c r="B134" s="355"/>
      <c r="C134" s="341"/>
      <c r="D134" s="341" t="s">
        <v>11</v>
      </c>
      <c r="E134" s="344">
        <f>SUM(E128:E133)</f>
        <v>22000</v>
      </c>
      <c r="F134" s="344">
        <f>SUM(F128:F133)</f>
        <v>25600</v>
      </c>
      <c r="G134" s="356">
        <f t="shared" si="11"/>
        <v>116.36363636363636</v>
      </c>
      <c r="H134" s="68" t="e">
        <f>+#REF!/E134*100</f>
        <v>#REF!</v>
      </c>
    </row>
    <row r="135" spans="1:8" s="5" customFormat="1" x14ac:dyDescent="0.2">
      <c r="A135" s="1"/>
      <c r="B135" s="357"/>
      <c r="C135" s="336"/>
      <c r="D135" s="336" t="s">
        <v>10</v>
      </c>
      <c r="E135" s="336"/>
      <c r="F135" s="336"/>
      <c r="G135" s="358"/>
      <c r="H135" s="268"/>
    </row>
    <row r="136" spans="1:8" s="5" customFormat="1" x14ac:dyDescent="0.2">
      <c r="A136" s="1"/>
      <c r="B136" s="359" t="s">
        <v>99</v>
      </c>
      <c r="C136" s="335" t="s">
        <v>100</v>
      </c>
      <c r="D136" s="336" t="s">
        <v>14</v>
      </c>
      <c r="E136" s="336"/>
      <c r="F136" s="336"/>
      <c r="G136" s="358"/>
      <c r="H136" s="268"/>
    </row>
    <row r="137" spans="1:8" s="5" customFormat="1" ht="12.75" customHeight="1" x14ac:dyDescent="0.2">
      <c r="A137"/>
      <c r="B137" s="353" t="s">
        <v>91</v>
      </c>
      <c r="C137" s="323">
        <v>3180</v>
      </c>
      <c r="D137" s="338" t="s">
        <v>29</v>
      </c>
      <c r="E137" s="127">
        <v>500</v>
      </c>
      <c r="F137" s="191">
        <v>350</v>
      </c>
      <c r="G137" s="354">
        <f>F137/E137*100</f>
        <v>70</v>
      </c>
      <c r="H137" s="68" t="e">
        <f>+#REF!/E137*100</f>
        <v>#REF!</v>
      </c>
    </row>
    <row r="138" spans="1:8" s="5" customFormat="1" ht="12.75" customHeight="1" x14ac:dyDescent="0.2">
      <c r="A138"/>
      <c r="B138" s="353" t="s">
        <v>91</v>
      </c>
      <c r="C138" s="323">
        <v>3181</v>
      </c>
      <c r="D138" s="338" t="s">
        <v>60</v>
      </c>
      <c r="E138" s="127">
        <v>2500</v>
      </c>
      <c r="F138" s="191">
        <f>5200</f>
        <v>5200</v>
      </c>
      <c r="G138" s="354">
        <f t="shared" ref="G138:G151" si="12">F138/E138*100</f>
        <v>208</v>
      </c>
      <c r="H138" s="68" t="e">
        <f>+#REF!/E138*100</f>
        <v>#REF!</v>
      </c>
    </row>
    <row r="139" spans="1:8" s="5" customFormat="1" ht="12.75" customHeight="1" x14ac:dyDescent="0.2">
      <c r="A139"/>
      <c r="B139" s="353" t="s">
        <v>91</v>
      </c>
      <c r="C139" s="323">
        <v>3182</v>
      </c>
      <c r="D139" s="337" t="s">
        <v>30</v>
      </c>
      <c r="E139" s="127">
        <v>3000</v>
      </c>
      <c r="F139" s="191">
        <v>3500</v>
      </c>
      <c r="G139" s="354">
        <f t="shared" si="12"/>
        <v>116.66666666666667</v>
      </c>
      <c r="H139" s="68" t="e">
        <f>+#REF!/E139*100</f>
        <v>#REF!</v>
      </c>
    </row>
    <row r="140" spans="1:8" s="5" customFormat="1" ht="12.75" customHeight="1" x14ac:dyDescent="0.2">
      <c r="A140"/>
      <c r="B140" s="353" t="s">
        <v>91</v>
      </c>
      <c r="C140" s="323">
        <v>3183</v>
      </c>
      <c r="D140" s="338" t="s">
        <v>6</v>
      </c>
      <c r="E140" s="127">
        <v>2000</v>
      </c>
      <c r="F140" s="191">
        <v>2880</v>
      </c>
      <c r="G140" s="354">
        <f t="shared" si="12"/>
        <v>144</v>
      </c>
      <c r="H140" s="68" t="e">
        <f>+#REF!/E140*100</f>
        <v>#REF!</v>
      </c>
    </row>
    <row r="141" spans="1:8" s="5" customFormat="1" ht="12.75" customHeight="1" x14ac:dyDescent="0.2">
      <c r="A141"/>
      <c r="B141" s="353" t="s">
        <v>91</v>
      </c>
      <c r="C141" s="323">
        <v>3184</v>
      </c>
      <c r="D141" s="339" t="s">
        <v>7</v>
      </c>
      <c r="E141" s="127">
        <v>3500</v>
      </c>
      <c r="F141" s="191">
        <v>4000</v>
      </c>
      <c r="G141" s="354">
        <f t="shared" si="12"/>
        <v>114.28571428571428</v>
      </c>
      <c r="H141" s="68" t="e">
        <f>+#REF!/E141*100</f>
        <v>#REF!</v>
      </c>
    </row>
    <row r="142" spans="1:8" s="5" customFormat="1" ht="12.75" customHeight="1" x14ac:dyDescent="0.2">
      <c r="A142"/>
      <c r="B142" s="353" t="s">
        <v>91</v>
      </c>
      <c r="C142" s="323">
        <v>3185</v>
      </c>
      <c r="D142" s="339" t="s">
        <v>0</v>
      </c>
      <c r="E142" s="127">
        <v>10000</v>
      </c>
      <c r="F142" s="191">
        <v>34000</v>
      </c>
      <c r="G142" s="354">
        <f t="shared" si="12"/>
        <v>340</v>
      </c>
      <c r="H142" s="68" t="e">
        <f>+#REF!/E142*100</f>
        <v>#REF!</v>
      </c>
    </row>
    <row r="143" spans="1:8" s="5" customFormat="1" ht="12.75" customHeight="1" x14ac:dyDescent="0.2">
      <c r="A143"/>
      <c r="B143" s="353" t="s">
        <v>91</v>
      </c>
      <c r="C143" s="323">
        <v>3186</v>
      </c>
      <c r="D143" s="338" t="s">
        <v>1</v>
      </c>
      <c r="E143" s="127">
        <v>1000</v>
      </c>
      <c r="F143" s="191">
        <v>2500</v>
      </c>
      <c r="G143" s="354">
        <f t="shared" si="12"/>
        <v>250</v>
      </c>
      <c r="H143" s="68" t="e">
        <f>+#REF!/E143*100</f>
        <v>#REF!</v>
      </c>
    </row>
    <row r="144" spans="1:8" s="5" customFormat="1" ht="12.75" customHeight="1" x14ac:dyDescent="0.2">
      <c r="A144"/>
      <c r="B144" s="353" t="s">
        <v>91</v>
      </c>
      <c r="C144" s="323">
        <v>3187</v>
      </c>
      <c r="D144" s="338" t="s">
        <v>15</v>
      </c>
      <c r="E144" s="127">
        <v>5000</v>
      </c>
      <c r="F144" s="191">
        <v>6300</v>
      </c>
      <c r="G144" s="354">
        <f t="shared" si="12"/>
        <v>126</v>
      </c>
      <c r="H144" s="68" t="e">
        <f>+#REF!/E144*100</f>
        <v>#REF!</v>
      </c>
    </row>
    <row r="145" spans="1:10" s="5" customFormat="1" ht="12.75" customHeight="1" x14ac:dyDescent="0.2">
      <c r="A145"/>
      <c r="B145" s="353" t="s">
        <v>91</v>
      </c>
      <c r="C145" s="323">
        <v>3188</v>
      </c>
      <c r="D145" s="338" t="s">
        <v>65</v>
      </c>
      <c r="E145" s="127">
        <v>3500</v>
      </c>
      <c r="F145" s="191">
        <v>4000</v>
      </c>
      <c r="G145" s="354">
        <f t="shared" si="12"/>
        <v>114.28571428571428</v>
      </c>
      <c r="H145" s="68" t="e">
        <f>+#REF!/E145*100</f>
        <v>#REF!</v>
      </c>
    </row>
    <row r="146" spans="1:10" s="5" customFormat="1" ht="12.75" customHeight="1" x14ac:dyDescent="0.2">
      <c r="A146"/>
      <c r="B146" s="353" t="s">
        <v>152</v>
      </c>
      <c r="C146" s="323">
        <v>3189</v>
      </c>
      <c r="D146" s="337" t="s">
        <v>46</v>
      </c>
      <c r="E146" s="127">
        <v>3000</v>
      </c>
      <c r="F146" s="191">
        <v>5000</v>
      </c>
      <c r="G146" s="354">
        <f t="shared" si="12"/>
        <v>166.66666666666669</v>
      </c>
      <c r="H146" s="68" t="e">
        <f>+#REF!/E146*100</f>
        <v>#REF!</v>
      </c>
    </row>
    <row r="147" spans="1:10" s="5" customFormat="1" ht="12.75" customHeight="1" x14ac:dyDescent="0.2">
      <c r="A147"/>
      <c r="B147" s="353" t="s">
        <v>91</v>
      </c>
      <c r="C147" s="323">
        <v>3190</v>
      </c>
      <c r="D147" s="337" t="s">
        <v>333</v>
      </c>
      <c r="E147" s="127">
        <v>9000</v>
      </c>
      <c r="F147" s="191">
        <v>9000</v>
      </c>
      <c r="G147" s="354">
        <f t="shared" si="12"/>
        <v>100</v>
      </c>
      <c r="H147" s="68" t="e">
        <f>+#REF!/E147*100</f>
        <v>#REF!</v>
      </c>
    </row>
    <row r="148" spans="1:10" s="5" customFormat="1" ht="12.75" customHeight="1" x14ac:dyDescent="0.2">
      <c r="A148"/>
      <c r="B148" s="353" t="s">
        <v>91</v>
      </c>
      <c r="C148" s="323">
        <v>3191</v>
      </c>
      <c r="D148" s="337" t="s">
        <v>334</v>
      </c>
      <c r="E148" s="127">
        <v>9000</v>
      </c>
      <c r="F148" s="191">
        <f>25000</f>
        <v>25000</v>
      </c>
      <c r="G148" s="354">
        <f t="shared" si="12"/>
        <v>277.77777777777777</v>
      </c>
      <c r="H148" s="68" t="e">
        <f>+#REF!/E148*100</f>
        <v>#REF!</v>
      </c>
    </row>
    <row r="149" spans="1:10" s="5" customFormat="1" ht="12.75" customHeight="1" x14ac:dyDescent="0.2">
      <c r="A149"/>
      <c r="B149" s="353" t="s">
        <v>91</v>
      </c>
      <c r="C149" s="323">
        <v>3192</v>
      </c>
      <c r="D149" s="337" t="s">
        <v>41</v>
      </c>
      <c r="E149" s="127">
        <v>4000</v>
      </c>
      <c r="F149" s="191">
        <v>4000</v>
      </c>
      <c r="G149" s="354">
        <f t="shared" si="12"/>
        <v>100</v>
      </c>
      <c r="H149" s="68" t="e">
        <f>+#REF!/E149*100</f>
        <v>#REF!</v>
      </c>
    </row>
    <row r="150" spans="1:10" s="5" customFormat="1" ht="12.75" customHeight="1" x14ac:dyDescent="0.2">
      <c r="B150" s="353" t="s">
        <v>91</v>
      </c>
      <c r="C150" s="323">
        <v>3193</v>
      </c>
      <c r="D150" s="339" t="s">
        <v>31</v>
      </c>
      <c r="E150" s="127">
        <v>5000</v>
      </c>
      <c r="F150" s="191">
        <v>9000</v>
      </c>
      <c r="G150" s="354">
        <f t="shared" si="12"/>
        <v>180</v>
      </c>
      <c r="H150" s="68" t="e">
        <f>+#REF!/E150*100</f>
        <v>#REF!</v>
      </c>
    </row>
    <row r="151" spans="1:10" s="5" customFormat="1" x14ac:dyDescent="0.2">
      <c r="A151" s="165"/>
      <c r="B151" s="355"/>
      <c r="C151" s="341"/>
      <c r="D151" s="341" t="s">
        <v>16</v>
      </c>
      <c r="E151" s="344">
        <f>SUM(E137:E150)</f>
        <v>61000</v>
      </c>
      <c r="F151" s="344">
        <f>SUM(F137:F150)</f>
        <v>114730</v>
      </c>
      <c r="G151" s="356">
        <f t="shared" si="12"/>
        <v>188.08196721311475</v>
      </c>
      <c r="H151" s="163" t="e">
        <f t="shared" ref="H151" si="13">SUM(H137:H150)</f>
        <v>#REF!</v>
      </c>
    </row>
    <row r="152" spans="1:10" s="5" customFormat="1" x14ac:dyDescent="0.2">
      <c r="A152" s="1"/>
      <c r="B152" s="359" t="s">
        <v>99</v>
      </c>
      <c r="C152" s="335" t="s">
        <v>100</v>
      </c>
      <c r="D152" s="336" t="s">
        <v>13</v>
      </c>
      <c r="E152" s="336"/>
      <c r="F152" s="336"/>
      <c r="G152" s="358"/>
      <c r="H152" s="268"/>
    </row>
    <row r="153" spans="1:10" s="5" customFormat="1" x14ac:dyDescent="0.2">
      <c r="A153"/>
      <c r="B153" s="353" t="s">
        <v>91</v>
      </c>
      <c r="C153" s="323">
        <v>3200</v>
      </c>
      <c r="D153" s="324" t="s">
        <v>32</v>
      </c>
      <c r="E153" s="127">
        <v>13000</v>
      </c>
      <c r="F153" s="191">
        <v>17500</v>
      </c>
      <c r="G153" s="354">
        <f>F153/E153*100</f>
        <v>134.61538461538461</v>
      </c>
      <c r="H153" s="68" t="e">
        <f>+#REF!/E153*100</f>
        <v>#REF!</v>
      </c>
    </row>
    <row r="154" spans="1:10" s="5" customFormat="1" x14ac:dyDescent="0.2">
      <c r="A154"/>
      <c r="B154" s="353" t="s">
        <v>91</v>
      </c>
      <c r="C154" s="323">
        <v>3202</v>
      </c>
      <c r="D154" s="324" t="s">
        <v>34</v>
      </c>
      <c r="E154" s="127">
        <v>6000</v>
      </c>
      <c r="F154" s="191">
        <v>5250</v>
      </c>
      <c r="G154" s="354">
        <f t="shared" ref="G154:G158" si="14">F154/E154*100</f>
        <v>87.5</v>
      </c>
      <c r="H154" s="68" t="e">
        <f>+#REF!/E154*100</f>
        <v>#REF!</v>
      </c>
    </row>
    <row r="155" spans="1:10" s="5" customFormat="1" x14ac:dyDescent="0.2">
      <c r="A155"/>
      <c r="B155" s="353" t="s">
        <v>91</v>
      </c>
      <c r="C155" s="323">
        <v>3203</v>
      </c>
      <c r="D155" s="324" t="s">
        <v>35</v>
      </c>
      <c r="E155" s="127">
        <v>13000</v>
      </c>
      <c r="F155" s="191">
        <v>7000</v>
      </c>
      <c r="G155" s="354">
        <f t="shared" si="14"/>
        <v>53.846153846153847</v>
      </c>
      <c r="H155" s="68" t="e">
        <f>+#REF!/E155*100</f>
        <v>#REF!</v>
      </c>
    </row>
    <row r="156" spans="1:10" s="5" customFormat="1" x14ac:dyDescent="0.2">
      <c r="A156"/>
      <c r="B156" s="353" t="s">
        <v>91</v>
      </c>
      <c r="C156" s="323">
        <v>3205</v>
      </c>
      <c r="D156" s="324" t="s">
        <v>278</v>
      </c>
      <c r="E156" s="127">
        <v>60000</v>
      </c>
      <c r="F156" s="191">
        <v>38073.949999999997</v>
      </c>
      <c r="G156" s="354">
        <f t="shared" si="14"/>
        <v>63.456583333333327</v>
      </c>
      <c r="H156" s="68" t="e">
        <f>+#REF!/E156*100</f>
        <v>#REF!</v>
      </c>
      <c r="I156"/>
    </row>
    <row r="157" spans="1:10" s="5" customFormat="1" ht="13.5" customHeight="1" x14ac:dyDescent="0.2">
      <c r="A157"/>
      <c r="B157" s="353"/>
      <c r="C157" s="323"/>
      <c r="D157" s="449" t="s">
        <v>309</v>
      </c>
      <c r="E157" s="127"/>
      <c r="F157" s="191"/>
      <c r="G157" s="354"/>
      <c r="H157" s="68"/>
      <c r="J157" s="447"/>
    </row>
    <row r="158" spans="1:10" s="5" customFormat="1" x14ac:dyDescent="0.2">
      <c r="A158" s="165"/>
      <c r="B158" s="355"/>
      <c r="C158" s="341"/>
      <c r="D158" s="346" t="s">
        <v>51</v>
      </c>
      <c r="E158" s="344">
        <f>SUM(E153:E156)</f>
        <v>92000</v>
      </c>
      <c r="F158" s="347">
        <f>SUM(F153:F156)</f>
        <v>67823.95</v>
      </c>
      <c r="G158" s="356">
        <f t="shared" si="14"/>
        <v>73.721684782608691</v>
      </c>
      <c r="H158" s="272" t="e">
        <f>+#REF!/E158*100</f>
        <v>#REF!</v>
      </c>
      <c r="J158" s="447"/>
    </row>
    <row r="159" spans="1:10" s="5" customFormat="1" x14ac:dyDescent="0.2">
      <c r="A159" s="1"/>
      <c r="B159" s="359" t="s">
        <v>99</v>
      </c>
      <c r="C159" s="335" t="s">
        <v>100</v>
      </c>
      <c r="D159" s="336" t="s">
        <v>49</v>
      </c>
      <c r="E159" s="336"/>
      <c r="F159" s="336"/>
      <c r="G159" s="358"/>
      <c r="H159" s="268"/>
    </row>
    <row r="160" spans="1:10" s="5" customFormat="1" x14ac:dyDescent="0.2">
      <c r="A160"/>
      <c r="B160" s="353" t="s">
        <v>155</v>
      </c>
      <c r="C160" s="323" t="s">
        <v>336</v>
      </c>
      <c r="D160" s="324" t="s">
        <v>176</v>
      </c>
      <c r="E160" s="127">
        <v>24000</v>
      </c>
      <c r="F160" s="191">
        <v>2700</v>
      </c>
      <c r="G160" s="354">
        <f>F160/E160*100</f>
        <v>11.25</v>
      </c>
      <c r="H160" s="68" t="e">
        <f>+#REF!/E160*100</f>
        <v>#REF!</v>
      </c>
    </row>
    <row r="161" spans="1:10" s="5" customFormat="1" x14ac:dyDescent="0.2">
      <c r="A161"/>
      <c r="B161" s="353" t="s">
        <v>91</v>
      </c>
      <c r="C161" s="314" t="s">
        <v>331</v>
      </c>
      <c r="D161" s="324" t="s">
        <v>129</v>
      </c>
      <c r="E161" s="340">
        <v>1000</v>
      </c>
      <c r="F161" s="191">
        <f>5000</f>
        <v>5000</v>
      </c>
      <c r="G161" s="354">
        <f>F161/E161*100</f>
        <v>500</v>
      </c>
      <c r="H161" s="68"/>
    </row>
    <row r="162" spans="1:10" s="5" customFormat="1" x14ac:dyDescent="0.2">
      <c r="A162"/>
      <c r="B162" s="353" t="s">
        <v>91</v>
      </c>
      <c r="C162" s="323">
        <v>3206</v>
      </c>
      <c r="D162" s="324" t="s">
        <v>279</v>
      </c>
      <c r="E162" s="348">
        <v>30659.94</v>
      </c>
      <c r="F162" s="191">
        <v>0</v>
      </c>
      <c r="G162" s="354">
        <f t="shared" ref="G162:G165" si="15">F162/E162*100</f>
        <v>0</v>
      </c>
      <c r="H162" s="68" t="e">
        <f>+#REF!/E162*100</f>
        <v>#REF!</v>
      </c>
    </row>
    <row r="163" spans="1:10" s="5" customFormat="1" x14ac:dyDescent="0.2">
      <c r="A163"/>
      <c r="B163" s="353" t="s">
        <v>91</v>
      </c>
      <c r="C163" s="323">
        <v>3207</v>
      </c>
      <c r="D163" s="324" t="s">
        <v>138</v>
      </c>
      <c r="E163" s="348">
        <v>0</v>
      </c>
      <c r="F163" s="191">
        <v>16000</v>
      </c>
      <c r="G163" s="354"/>
      <c r="H163" s="68"/>
    </row>
    <row r="164" spans="1:10" s="5" customFormat="1" x14ac:dyDescent="0.2">
      <c r="A164"/>
      <c r="B164" s="353" t="s">
        <v>91</v>
      </c>
      <c r="C164" s="323">
        <v>3112</v>
      </c>
      <c r="D164" s="324" t="s">
        <v>61</v>
      </c>
      <c r="E164" s="127">
        <f>1000-272.41</f>
        <v>727.58999999999992</v>
      </c>
      <c r="F164" s="191">
        <v>0</v>
      </c>
      <c r="G164" s="354">
        <f t="shared" si="15"/>
        <v>0</v>
      </c>
      <c r="H164" s="68" t="e">
        <f>+#REF!/E164*100</f>
        <v>#REF!</v>
      </c>
    </row>
    <row r="165" spans="1:10" s="5" customFormat="1" x14ac:dyDescent="0.2">
      <c r="A165" s="165"/>
      <c r="B165" s="355"/>
      <c r="C165" s="341"/>
      <c r="D165" s="341" t="s">
        <v>50</v>
      </c>
      <c r="E165" s="344">
        <f>SUM(E160:E164)</f>
        <v>56387.53</v>
      </c>
      <c r="F165" s="345">
        <f>SUM(F160:F164)</f>
        <v>23700</v>
      </c>
      <c r="G165" s="356">
        <f t="shared" si="15"/>
        <v>42.030569524857711</v>
      </c>
      <c r="H165" s="272" t="e">
        <f>+#REF!/E165*100</f>
        <v>#REF!</v>
      </c>
    </row>
    <row r="166" spans="1:10" s="5" customFormat="1" ht="13.5" thickBot="1" x14ac:dyDescent="0.25">
      <c r="A166"/>
      <c r="B166" s="353" t="s">
        <v>91</v>
      </c>
      <c r="C166" s="334">
        <v>3206</v>
      </c>
      <c r="D166" s="360" t="s">
        <v>48</v>
      </c>
      <c r="E166" s="361">
        <v>0</v>
      </c>
      <c r="F166" s="191">
        <v>900</v>
      </c>
      <c r="G166" s="362"/>
      <c r="H166" s="68"/>
    </row>
    <row r="167" spans="1:10" s="5" customFormat="1" ht="13.5" thickBot="1" x14ac:dyDescent="0.25">
      <c r="A167"/>
      <c r="B167" s="561"/>
      <c r="C167" s="562"/>
      <c r="D167" s="486" t="s">
        <v>220</v>
      </c>
      <c r="E167" s="487">
        <f ca="1">E125+E134+E151+E158+E165</f>
        <v>332887.53000000003</v>
      </c>
      <c r="F167" s="518">
        <f>+F125+F134+F151+F158+F165+F166</f>
        <v>406234.29000000004</v>
      </c>
      <c r="G167" s="488">
        <f ca="1">F167/E167*100</f>
        <v>120.81157560933566</v>
      </c>
      <c r="H167" s="273" t="e">
        <f ca="1">+#REF!/E167*100</f>
        <v>#REF!</v>
      </c>
    </row>
    <row r="168" spans="1:10" s="5" customFormat="1" ht="13.5" thickBot="1" x14ac:dyDescent="0.25">
      <c r="A168"/>
      <c r="B168" s="2"/>
      <c r="C168" s="2"/>
      <c r="D168" s="1"/>
      <c r="E168" s="134"/>
      <c r="F168" s="134"/>
      <c r="G168" s="43"/>
      <c r="H168" s="134"/>
    </row>
    <row r="169" spans="1:10" s="5" customFormat="1" ht="28.15" customHeight="1" thickBot="1" x14ac:dyDescent="0.25">
      <c r="A169"/>
      <c r="B169"/>
      <c r="D169" s="492" t="s">
        <v>305</v>
      </c>
      <c r="E169" s="493">
        <f ca="1">E167+E109+E98</f>
        <v>618987.53</v>
      </c>
      <c r="F169" s="493">
        <f>F167+F109+F98</f>
        <v>734822.75</v>
      </c>
      <c r="G169" s="494">
        <f ca="1">F169/E169*100</f>
        <v>118.05651884457187</v>
      </c>
      <c r="H169" s="273" t="e">
        <f ca="1">H167+H109+H98</f>
        <v>#REF!</v>
      </c>
    </row>
    <row r="170" spans="1:10" ht="13.5" thickBot="1" x14ac:dyDescent="0.25">
      <c r="D170" s="14"/>
      <c r="E170" s="134"/>
      <c r="F170" s="167"/>
      <c r="G170" s="167"/>
      <c r="H170" s="68"/>
    </row>
    <row r="171" spans="1:10" ht="32.25" thickBot="1" x14ac:dyDescent="0.25">
      <c r="B171" s="498" t="s">
        <v>99</v>
      </c>
      <c r="C171" s="499" t="s">
        <v>100</v>
      </c>
      <c r="D171" s="460" t="s">
        <v>289</v>
      </c>
      <c r="E171" s="458" t="s">
        <v>127</v>
      </c>
      <c r="F171" s="458" t="s">
        <v>142</v>
      </c>
      <c r="G171" s="459" t="s">
        <v>264</v>
      </c>
      <c r="H171" s="274"/>
    </row>
    <row r="172" spans="1:10" x14ac:dyDescent="0.2">
      <c r="B172" s="551" t="s">
        <v>55</v>
      </c>
      <c r="C172" s="557" t="s">
        <v>130</v>
      </c>
      <c r="D172" s="558"/>
      <c r="E172" s="461">
        <f>E173+E175</f>
        <v>87394.84</v>
      </c>
      <c r="F172" s="462">
        <f>SUM(F173:F176)</f>
        <v>226277.83</v>
      </c>
      <c r="G172" s="463">
        <f>F172/E172*100</f>
        <v>258.914405015216</v>
      </c>
      <c r="H172" s="276" t="e">
        <f>+#REF!/E172*100</f>
        <v>#REF!</v>
      </c>
      <c r="J172" s="440"/>
    </row>
    <row r="173" spans="1:10" x14ac:dyDescent="0.2">
      <c r="B173" s="552"/>
      <c r="C173" s="323">
        <v>10100</v>
      </c>
      <c r="D173" s="324" t="s">
        <v>58</v>
      </c>
      <c r="E173" s="127">
        <v>74737.75</v>
      </c>
      <c r="F173" s="325">
        <f>71500</f>
        <v>71500</v>
      </c>
      <c r="G173" s="330"/>
      <c r="H173" s="68" t="e">
        <f>+#REF!/E173*100</f>
        <v>#REF!</v>
      </c>
      <c r="J173" s="135"/>
    </row>
    <row r="174" spans="1:10" x14ac:dyDescent="0.2">
      <c r="B174" s="552"/>
      <c r="C174" s="323"/>
      <c r="D174" s="324" t="s">
        <v>47</v>
      </c>
      <c r="E174" s="127">
        <v>12657.09</v>
      </c>
      <c r="F174" s="325">
        <f>125049.17+3000</f>
        <v>128049.17</v>
      </c>
      <c r="G174" s="330"/>
      <c r="H174" s="68"/>
    </row>
    <row r="175" spans="1:10" x14ac:dyDescent="0.2">
      <c r="B175" s="552"/>
      <c r="C175" s="323" t="s">
        <v>337</v>
      </c>
      <c r="D175" s="324" t="s">
        <v>343</v>
      </c>
      <c r="E175" s="127">
        <v>12657.09</v>
      </c>
      <c r="F175" s="326">
        <f>13000</f>
        <v>13000</v>
      </c>
      <c r="G175" s="331"/>
      <c r="H175" s="68" t="e">
        <f>+#REF!/E175*100</f>
        <v>#REF!</v>
      </c>
    </row>
    <row r="176" spans="1:10" x14ac:dyDescent="0.2">
      <c r="B176" s="553"/>
      <c r="C176" s="323">
        <v>10106</v>
      </c>
      <c r="D176" s="324" t="s">
        <v>285</v>
      </c>
      <c r="E176" s="127"/>
      <c r="F176" s="326">
        <f>16728.66-3000</f>
        <v>13728.66</v>
      </c>
      <c r="G176" s="446"/>
      <c r="H176" s="68"/>
    </row>
    <row r="177" spans="1:8" s="1" customFormat="1" x14ac:dyDescent="0.2">
      <c r="A177"/>
      <c r="B177" s="554">
        <v>33</v>
      </c>
      <c r="C177" s="546" t="s">
        <v>281</v>
      </c>
      <c r="D177" s="547"/>
      <c r="E177" s="465">
        <f>E178+E179</f>
        <v>1200</v>
      </c>
      <c r="F177" s="465">
        <v>1800</v>
      </c>
      <c r="G177" s="466">
        <f>F177/E177*100</f>
        <v>150</v>
      </c>
      <c r="H177" s="275" t="e">
        <f>+#REF!/E177*100</f>
        <v>#REF!</v>
      </c>
    </row>
    <row r="178" spans="1:8" s="1" customFormat="1" x14ac:dyDescent="0.2">
      <c r="A178"/>
      <c r="B178" s="555"/>
      <c r="C178" s="323">
        <v>4001</v>
      </c>
      <c r="D178" s="324" t="s">
        <v>58</v>
      </c>
      <c r="E178" s="127">
        <v>600</v>
      </c>
      <c r="F178" s="325">
        <v>652</v>
      </c>
      <c r="G178" s="330"/>
      <c r="H178" s="68" t="e">
        <f>+#REF!/E178*100</f>
        <v>#REF!</v>
      </c>
    </row>
    <row r="179" spans="1:8" s="1" customFormat="1" x14ac:dyDescent="0.2">
      <c r="A179"/>
      <c r="B179" s="556"/>
      <c r="C179" s="323" t="s">
        <v>290</v>
      </c>
      <c r="D179" s="324" t="s">
        <v>47</v>
      </c>
      <c r="E179" s="127">
        <v>600</v>
      </c>
      <c r="F179" s="325">
        <v>528</v>
      </c>
      <c r="G179" s="330"/>
      <c r="H179" s="68" t="e">
        <f>+#REF!/E179*100</f>
        <v>#REF!</v>
      </c>
    </row>
    <row r="180" spans="1:8" x14ac:dyDescent="0.2">
      <c r="B180" s="554" t="s">
        <v>116</v>
      </c>
      <c r="C180" s="546" t="s">
        <v>274</v>
      </c>
      <c r="D180" s="547"/>
      <c r="E180" s="465">
        <f>SUM(E181:E182)</f>
        <v>29998</v>
      </c>
      <c r="F180" s="465">
        <f>SUM(F181:F182)</f>
        <v>0</v>
      </c>
      <c r="G180" s="467"/>
      <c r="H180" s="275" t="e">
        <f>+#REF!/E180*100</f>
        <v>#REF!</v>
      </c>
    </row>
    <row r="181" spans="1:8" x14ac:dyDescent="0.2">
      <c r="A181" s="1"/>
      <c r="B181" s="555"/>
      <c r="C181" s="314"/>
      <c r="D181" s="324" t="s">
        <v>58</v>
      </c>
      <c r="E181" s="127">
        <v>18512</v>
      </c>
      <c r="F181" s="127">
        <v>0</v>
      </c>
      <c r="G181" s="332"/>
      <c r="H181" s="68" t="e">
        <f>+#REF!/E181*100</f>
        <v>#REF!</v>
      </c>
    </row>
    <row r="182" spans="1:8" x14ac:dyDescent="0.2">
      <c r="A182" s="1"/>
      <c r="B182" s="556"/>
      <c r="C182" s="314"/>
      <c r="D182" s="324" t="s">
        <v>47</v>
      </c>
      <c r="E182" s="127">
        <v>11486</v>
      </c>
      <c r="F182" s="127">
        <v>0</v>
      </c>
      <c r="G182" s="332"/>
      <c r="H182" s="68" t="e">
        <f>+#REF!/E182*100</f>
        <v>#REF!</v>
      </c>
    </row>
    <row r="183" spans="1:8" s="1" customFormat="1" x14ac:dyDescent="0.2">
      <c r="A183"/>
      <c r="B183" s="554">
        <v>38</v>
      </c>
      <c r="C183" s="546" t="s">
        <v>272</v>
      </c>
      <c r="D183" s="547"/>
      <c r="E183" s="465">
        <f>E184+E185</f>
        <v>30498.799999999999</v>
      </c>
      <c r="F183" s="465">
        <v>8786</v>
      </c>
      <c r="G183" s="466">
        <f>F183/E183*100</f>
        <v>28.80769079439191</v>
      </c>
      <c r="H183" s="275" t="e">
        <f>+#REF!/E183*100</f>
        <v>#REF!</v>
      </c>
    </row>
    <row r="184" spans="1:8" s="1" customFormat="1" x14ac:dyDescent="0.2">
      <c r="A184"/>
      <c r="B184" s="555"/>
      <c r="C184" s="323" t="s">
        <v>338</v>
      </c>
      <c r="D184" s="324" t="s">
        <v>58</v>
      </c>
      <c r="E184" s="127">
        <v>18512</v>
      </c>
      <c r="F184" s="325">
        <v>8786</v>
      </c>
      <c r="G184" s="330"/>
      <c r="H184" s="68" t="e">
        <f>+#REF!/E184*100</f>
        <v>#REF!</v>
      </c>
    </row>
    <row r="185" spans="1:8" s="1" customFormat="1" x14ac:dyDescent="0.2">
      <c r="A185"/>
      <c r="B185" s="556"/>
      <c r="C185" s="323"/>
      <c r="D185" s="324" t="s">
        <v>47</v>
      </c>
      <c r="E185" s="127">
        <v>11986.8</v>
      </c>
      <c r="F185" s="325"/>
      <c r="G185" s="330"/>
      <c r="H185" s="68" t="e">
        <f>+#REF!/E185*100</f>
        <v>#REF!</v>
      </c>
    </row>
    <row r="186" spans="1:8" x14ac:dyDescent="0.2">
      <c r="B186" s="554">
        <v>39</v>
      </c>
      <c r="C186" s="546" t="s">
        <v>273</v>
      </c>
      <c r="D186" s="547"/>
      <c r="E186" s="465">
        <f>E187+E188</f>
        <v>14568</v>
      </c>
      <c r="F186" s="465">
        <v>2000</v>
      </c>
      <c r="G186" s="466">
        <f>F186/E186*100</f>
        <v>13.728720483250962</v>
      </c>
      <c r="H186" s="275" t="e">
        <f>+#REF!/E186*100</f>
        <v>#REF!</v>
      </c>
    </row>
    <row r="187" spans="1:8" x14ac:dyDescent="0.2">
      <c r="B187" s="555"/>
      <c r="C187" s="323">
        <v>4193</v>
      </c>
      <c r="D187" s="324" t="s">
        <v>58</v>
      </c>
      <c r="E187" s="127">
        <v>12268</v>
      </c>
      <c r="F187" s="325">
        <v>2000</v>
      </c>
      <c r="G187" s="330"/>
      <c r="H187" s="68" t="e">
        <f>+#REF!/E187*100</f>
        <v>#REF!</v>
      </c>
    </row>
    <row r="188" spans="1:8" x14ac:dyDescent="0.2">
      <c r="B188" s="556"/>
      <c r="C188" s="323"/>
      <c r="D188" s="324" t="s">
        <v>47</v>
      </c>
      <c r="E188" s="127">
        <v>2300</v>
      </c>
      <c r="F188" s="325">
        <v>0</v>
      </c>
      <c r="G188" s="330"/>
      <c r="H188" s="68" t="e">
        <f>+#REF!/E188*100</f>
        <v>#REF!</v>
      </c>
    </row>
    <row r="189" spans="1:8" x14ac:dyDescent="0.2">
      <c r="B189" s="554" t="s">
        <v>168</v>
      </c>
      <c r="C189" s="546" t="s">
        <v>222</v>
      </c>
      <c r="D189" s="547"/>
      <c r="E189" s="465">
        <f>SUM(E190:E192)</f>
        <v>188400</v>
      </c>
      <c r="F189" s="465">
        <f>SUM(F190:F192)</f>
        <v>0</v>
      </c>
      <c r="G189" s="468"/>
      <c r="H189" s="275" t="e">
        <f>+#REF!/E189*100</f>
        <v>#REF!</v>
      </c>
    </row>
    <row r="190" spans="1:8" x14ac:dyDescent="0.2">
      <c r="B190" s="555"/>
      <c r="C190" s="314"/>
      <c r="D190" s="324" t="s">
        <v>58</v>
      </c>
      <c r="E190" s="127">
        <v>0</v>
      </c>
      <c r="F190" s="127">
        <v>0</v>
      </c>
      <c r="G190" s="410"/>
      <c r="H190" s="68">
        <v>0</v>
      </c>
    </row>
    <row r="191" spans="1:8" x14ac:dyDescent="0.2">
      <c r="B191" s="555"/>
      <c r="C191" s="314"/>
      <c r="D191" s="324" t="s">
        <v>47</v>
      </c>
      <c r="E191" s="127">
        <v>0</v>
      </c>
      <c r="F191" s="127">
        <v>0</v>
      </c>
      <c r="G191" s="333"/>
      <c r="H191" s="68">
        <v>0</v>
      </c>
    </row>
    <row r="192" spans="1:8" x14ac:dyDescent="0.2">
      <c r="B192" s="556"/>
      <c r="C192" s="314"/>
      <c r="D192" s="324" t="s">
        <v>135</v>
      </c>
      <c r="E192" s="127">
        <v>188400</v>
      </c>
      <c r="F192" s="127">
        <v>0</v>
      </c>
      <c r="G192" s="333"/>
      <c r="H192" s="68"/>
    </row>
    <row r="193" spans="1:10" x14ac:dyDescent="0.2">
      <c r="A193" s="1"/>
      <c r="B193" s="554" t="s">
        <v>169</v>
      </c>
      <c r="C193" s="546" t="s">
        <v>221</v>
      </c>
      <c r="D193" s="547"/>
      <c r="E193" s="465">
        <f>SUM(E194:E194)</f>
        <v>0</v>
      </c>
      <c r="F193" s="465">
        <v>26244.62</v>
      </c>
      <c r="G193" s="467"/>
      <c r="H193" s="275"/>
      <c r="J193" s="450"/>
    </row>
    <row r="194" spans="1:10" x14ac:dyDescent="0.2">
      <c r="A194" s="1"/>
      <c r="B194" s="555"/>
      <c r="C194" s="323">
        <v>4702</v>
      </c>
      <c r="D194" s="324" t="s">
        <v>58</v>
      </c>
      <c r="E194" s="127">
        <v>0</v>
      </c>
      <c r="F194" s="328">
        <v>17500</v>
      </c>
      <c r="G194" s="333"/>
      <c r="H194" s="68">
        <v>0</v>
      </c>
    </row>
    <row r="195" spans="1:10" x14ac:dyDescent="0.2">
      <c r="B195" s="556"/>
      <c r="C195" s="323">
        <v>4705</v>
      </c>
      <c r="D195" s="324" t="s">
        <v>285</v>
      </c>
      <c r="E195" s="127"/>
      <c r="F195" s="328">
        <v>8744.6200000000008</v>
      </c>
      <c r="G195" s="333"/>
      <c r="H195" s="68"/>
    </row>
    <row r="196" spans="1:10" x14ac:dyDescent="0.2">
      <c r="B196" s="554">
        <v>49</v>
      </c>
      <c r="C196" s="546" t="s">
        <v>233</v>
      </c>
      <c r="D196" s="547"/>
      <c r="E196" s="465">
        <f>SUM(E197:E198)</f>
        <v>0</v>
      </c>
      <c r="F196" s="465">
        <f>SUM(F197:F199)</f>
        <v>36150</v>
      </c>
      <c r="G196" s="467"/>
      <c r="H196" s="68"/>
      <c r="J196" s="440"/>
    </row>
    <row r="197" spans="1:10" x14ac:dyDescent="0.2">
      <c r="B197" s="555"/>
      <c r="C197" s="323">
        <v>4901</v>
      </c>
      <c r="D197" s="324" t="s">
        <v>58</v>
      </c>
      <c r="E197" s="127">
        <v>0</v>
      </c>
      <c r="F197" s="328">
        <v>22520</v>
      </c>
      <c r="G197" s="333"/>
      <c r="H197" s="68"/>
    </row>
    <row r="198" spans="1:10" x14ac:dyDescent="0.2">
      <c r="B198" s="555"/>
      <c r="C198" s="323">
        <v>4903</v>
      </c>
      <c r="D198" s="324" t="s">
        <v>47</v>
      </c>
      <c r="E198" s="127">
        <v>0</v>
      </c>
      <c r="F198" s="328">
        <v>3407.5</v>
      </c>
      <c r="G198" s="333"/>
      <c r="H198" s="68"/>
    </row>
    <row r="199" spans="1:10" x14ac:dyDescent="0.2">
      <c r="B199" s="556"/>
      <c r="C199" s="323">
        <v>4904</v>
      </c>
      <c r="D199" s="324" t="s">
        <v>285</v>
      </c>
      <c r="E199" s="127"/>
      <c r="F199" s="328">
        <v>10222.5</v>
      </c>
      <c r="G199" s="333"/>
      <c r="H199" s="68"/>
    </row>
    <row r="200" spans="1:10" x14ac:dyDescent="0.2">
      <c r="B200" s="554">
        <v>50</v>
      </c>
      <c r="C200" s="546" t="s">
        <v>230</v>
      </c>
      <c r="D200" s="547"/>
      <c r="E200" s="465">
        <f>E201</f>
        <v>0</v>
      </c>
      <c r="F200" s="465">
        <f>F201</f>
        <v>20239.2</v>
      </c>
      <c r="G200" s="467"/>
      <c r="H200" s="68"/>
    </row>
    <row r="201" spans="1:10" x14ac:dyDescent="0.2">
      <c r="B201" s="556"/>
      <c r="C201" s="323">
        <v>5010</v>
      </c>
      <c r="D201" s="324" t="s">
        <v>58</v>
      </c>
      <c r="E201" s="127">
        <v>0</v>
      </c>
      <c r="F201" s="127">
        <v>20239.2</v>
      </c>
      <c r="G201" s="380"/>
      <c r="H201" s="68"/>
    </row>
    <row r="202" spans="1:10" x14ac:dyDescent="0.2">
      <c r="B202" s="329" t="s">
        <v>91</v>
      </c>
      <c r="C202" s="323"/>
      <c r="D202" s="464" t="s">
        <v>149</v>
      </c>
      <c r="E202" s="465">
        <v>0</v>
      </c>
      <c r="F202" s="465">
        <v>15000</v>
      </c>
      <c r="G202" s="468"/>
      <c r="H202" s="68"/>
    </row>
    <row r="203" spans="1:10" x14ac:dyDescent="0.2">
      <c r="B203" s="329" t="s">
        <v>91</v>
      </c>
      <c r="C203" s="323">
        <v>5601</v>
      </c>
      <c r="D203" s="464" t="s">
        <v>280</v>
      </c>
      <c r="E203" s="465">
        <v>0</v>
      </c>
      <c r="F203" s="465">
        <v>8000</v>
      </c>
      <c r="G203" s="468"/>
      <c r="H203" s="68"/>
    </row>
    <row r="204" spans="1:10" x14ac:dyDescent="0.2">
      <c r="B204" s="329" t="s">
        <v>91</v>
      </c>
      <c r="C204" s="323"/>
      <c r="D204" s="469" t="s">
        <v>284</v>
      </c>
      <c r="E204" s="470"/>
      <c r="F204" s="470">
        <v>600</v>
      </c>
      <c r="G204" s="471"/>
      <c r="H204" s="68"/>
    </row>
    <row r="205" spans="1:10" ht="13.5" thickBot="1" x14ac:dyDescent="0.25">
      <c r="B205" s="528" t="s">
        <v>91</v>
      </c>
      <c r="C205" s="334">
        <v>3311</v>
      </c>
      <c r="D205" s="529" t="s">
        <v>54</v>
      </c>
      <c r="E205" s="530">
        <v>1500</v>
      </c>
      <c r="F205" s="530">
        <v>1250</v>
      </c>
      <c r="G205" s="531">
        <f>F205/E205*100</f>
        <v>83.333333333333343</v>
      </c>
      <c r="H205" s="275" t="e">
        <f>+#REF!/E205*100</f>
        <v>#REF!</v>
      </c>
    </row>
    <row r="206" spans="1:10" ht="16.5" customHeight="1" thickBot="1" x14ac:dyDescent="0.25">
      <c r="B206" s="548" t="s">
        <v>45</v>
      </c>
      <c r="C206" s="549"/>
      <c r="D206" s="550"/>
      <c r="E206" s="495">
        <f>+E172+E177+E180+E183+E186+E189+E193+E196+E200+E202+E203+E204+E205</f>
        <v>353559.64</v>
      </c>
      <c r="F206" s="495">
        <f>+F172+F177+F180+F183+F186+F189+F193+F196+F200+F202+F203+F204+F205</f>
        <v>346347.65</v>
      </c>
      <c r="G206" s="476">
        <f>F206/E206*100</f>
        <v>97.960177241949907</v>
      </c>
      <c r="H206" s="68"/>
      <c r="I206" s="440"/>
      <c r="J206" s="450"/>
    </row>
    <row r="207" spans="1:10" ht="16.5" customHeight="1" thickBot="1" x14ac:dyDescent="0.25">
      <c r="B207" s="490"/>
      <c r="C207" s="490"/>
      <c r="D207" s="490"/>
      <c r="E207" s="491"/>
      <c r="F207" s="491"/>
      <c r="G207" s="43"/>
      <c r="H207" s="68"/>
      <c r="I207" s="440"/>
      <c r="J207" s="450"/>
    </row>
    <row r="208" spans="1:10" ht="21" customHeight="1" thickBot="1" x14ac:dyDescent="0.25">
      <c r="C208" s="168"/>
      <c r="D208" s="532" t="s">
        <v>301</v>
      </c>
      <c r="E208" s="533">
        <f ca="1">+E206+E167</f>
        <v>686447.17</v>
      </c>
      <c r="F208" s="533">
        <f>+F206+F167</f>
        <v>752581.94000000006</v>
      </c>
      <c r="G208" s="534">
        <f ca="1">F208/E208*100</f>
        <v>109.04179559805019</v>
      </c>
      <c r="H208" s="68" t="e">
        <f ca="1">+#REF!/E208*100</f>
        <v>#REF!</v>
      </c>
      <c r="I208" s="86"/>
      <c r="J208" s="135"/>
    </row>
    <row r="209" spans="1:10" ht="13.5" thickBot="1" x14ac:dyDescent="0.25">
      <c r="B209" s="505" t="s">
        <v>91</v>
      </c>
      <c r="C209" s="323">
        <v>3210</v>
      </c>
      <c r="D209" s="535" t="s">
        <v>136</v>
      </c>
      <c r="E209" s="139">
        <v>7750</v>
      </c>
      <c r="F209" s="139">
        <v>5000</v>
      </c>
      <c r="G209" s="536"/>
      <c r="H209" s="68" t="e">
        <f>+#REF!/E209*100</f>
        <v>#REF!</v>
      </c>
      <c r="J209" s="135"/>
    </row>
    <row r="210" spans="1:10" ht="21" customHeight="1" thickBot="1" x14ac:dyDescent="0.25">
      <c r="D210" s="537" t="s">
        <v>304</v>
      </c>
      <c r="E210" s="538">
        <f ca="1">E112+E208+E209</f>
        <v>1339759.3900000001</v>
      </c>
      <c r="F210" s="539">
        <f>+F98+F110+F167+F206+F209</f>
        <v>1294486.28</v>
      </c>
      <c r="G210" s="540">
        <f ca="1">F210/E210*100</f>
        <v>96.361978847560081</v>
      </c>
      <c r="H210" s="68" t="e">
        <f ca="1">+#REF!/E210*100</f>
        <v>#REF!</v>
      </c>
      <c r="J210" s="135"/>
    </row>
    <row r="211" spans="1:10" ht="13.5" thickBot="1" x14ac:dyDescent="0.25">
      <c r="D211" s="489" t="s">
        <v>42</v>
      </c>
      <c r="E211" s="322">
        <f ca="1">+E45-E210</f>
        <v>0</v>
      </c>
      <c r="F211" s="438">
        <f>F45-F210</f>
        <v>0</v>
      </c>
      <c r="G211" s="47"/>
      <c r="H211" s="68"/>
    </row>
    <row r="212" spans="1:10" x14ac:dyDescent="0.2">
      <c r="B212" s="541"/>
      <c r="C212" s="541" t="s">
        <v>345</v>
      </c>
      <c r="D212" s="542"/>
      <c r="E212" s="543"/>
      <c r="F212" s="545">
        <v>37624.800000000003</v>
      </c>
      <c r="G212" s="543"/>
      <c r="H212" s="68"/>
    </row>
    <row r="213" spans="1:10" x14ac:dyDescent="0.2">
      <c r="B213" s="541"/>
      <c r="C213" s="541" t="s">
        <v>347</v>
      </c>
      <c r="D213" s="542"/>
      <c r="E213" s="544"/>
      <c r="F213" s="545">
        <f>43662-F212</f>
        <v>6037.1999999999971</v>
      </c>
      <c r="G213" s="543"/>
      <c r="H213" s="68"/>
    </row>
    <row r="214" spans="1:10" x14ac:dyDescent="0.2">
      <c r="A214" s="1"/>
      <c r="B214" s="1"/>
      <c r="H214" s="68"/>
    </row>
    <row r="215" spans="1:10" ht="24" customHeight="1" x14ac:dyDescent="0.2">
      <c r="E215" s="9"/>
      <c r="H215" s="68"/>
    </row>
    <row r="216" spans="1:10" ht="24" customHeight="1" x14ac:dyDescent="0.2">
      <c r="H216" s="68"/>
    </row>
    <row r="217" spans="1:10" x14ac:dyDescent="0.2">
      <c r="E217" s="15"/>
      <c r="F217" s="9"/>
      <c r="G217" s="9"/>
      <c r="H217" s="68"/>
    </row>
    <row r="218" spans="1:10" x14ac:dyDescent="0.2">
      <c r="H218" s="68"/>
    </row>
    <row r="219" spans="1:10" x14ac:dyDescent="0.2">
      <c r="H219" s="68"/>
    </row>
    <row r="220" spans="1:10" x14ac:dyDescent="0.2">
      <c r="H220" s="68"/>
    </row>
    <row r="221" spans="1:10" x14ac:dyDescent="0.2">
      <c r="D221" s="6"/>
      <c r="H221" s="68"/>
    </row>
    <row r="222" spans="1:10" ht="15.75" x14ac:dyDescent="0.2">
      <c r="D222" s="7"/>
      <c r="H222" s="68"/>
    </row>
    <row r="223" spans="1:10" x14ac:dyDescent="0.2">
      <c r="H223" s="68"/>
    </row>
    <row r="224" spans="1:10" s="5" customFormat="1" x14ac:dyDescent="0.2">
      <c r="A224"/>
      <c r="B224"/>
      <c r="C224"/>
      <c r="D224" s="8"/>
      <c r="H224" s="68"/>
    </row>
    <row r="225" spans="1:8" s="5" customFormat="1" x14ac:dyDescent="0.2">
      <c r="A225"/>
      <c r="B225"/>
      <c r="C225"/>
      <c r="D225" s="4"/>
      <c r="H225" s="68"/>
    </row>
    <row r="226" spans="1:8" s="5" customFormat="1" x14ac:dyDescent="0.2">
      <c r="A226"/>
      <c r="B226"/>
      <c r="C226"/>
      <c r="D226" s="4"/>
      <c r="H226" s="68"/>
    </row>
    <row r="227" spans="1:8" s="5" customFormat="1" x14ac:dyDescent="0.2">
      <c r="A227"/>
      <c r="B227"/>
      <c r="C227"/>
      <c r="D227" s="4"/>
      <c r="H227" s="68"/>
    </row>
    <row r="228" spans="1:8" s="5" customFormat="1" x14ac:dyDescent="0.2">
      <c r="A228"/>
      <c r="B228"/>
      <c r="C228"/>
      <c r="D228" s="4"/>
      <c r="H228" s="68"/>
    </row>
    <row r="229" spans="1:8" s="5" customFormat="1" x14ac:dyDescent="0.2">
      <c r="A229"/>
      <c r="B229"/>
      <c r="C229"/>
      <c r="D229" s="4"/>
      <c r="H229" s="68"/>
    </row>
    <row r="230" spans="1:8" s="5" customFormat="1" x14ac:dyDescent="0.2">
      <c r="A230"/>
      <c r="B230"/>
      <c r="C230" s="1"/>
      <c r="D230" s="14"/>
      <c r="E230" s="9"/>
      <c r="H230" s="68"/>
    </row>
  </sheetData>
  <sheetProtection algorithmName="SHA-512" hashValue="6TDs92ohpBVh9LUrRPdKh00Pip+Iis08tZApi4KuS4OnR2iY+gzi2aVJFNsbK7XO7J/1DsE5QHPFdvbRSuRXag==" saltValue="5Tbf3HEI6G8qC4zQt7bulA==" spinCount="100000" sheet="1" formatCells="0" formatColumns="0" formatRows="0" insertColumns="0" insertRows="0" deleteColumns="0" deleteRows="0" selectLockedCells="1" selectUnlockedCells="1"/>
  <autoFilter ref="B6:C211"/>
  <mergeCells count="32">
    <mergeCell ref="C110:D110"/>
    <mergeCell ref="B64:C64"/>
    <mergeCell ref="C28:D28"/>
    <mergeCell ref="B44:D44"/>
    <mergeCell ref="B100:D100"/>
    <mergeCell ref="B48:D48"/>
    <mergeCell ref="B4:C4"/>
    <mergeCell ref="B1:G1"/>
    <mergeCell ref="B2:G2"/>
    <mergeCell ref="D29:G29"/>
    <mergeCell ref="B5:C5"/>
    <mergeCell ref="C183:D183"/>
    <mergeCell ref="C186:D186"/>
    <mergeCell ref="C189:D189"/>
    <mergeCell ref="B115:C115"/>
    <mergeCell ref="B167:C167"/>
    <mergeCell ref="C193:D193"/>
    <mergeCell ref="C196:D196"/>
    <mergeCell ref="C200:D200"/>
    <mergeCell ref="B206:D206"/>
    <mergeCell ref="B172:B176"/>
    <mergeCell ref="B177:B179"/>
    <mergeCell ref="B180:B182"/>
    <mergeCell ref="B183:B185"/>
    <mergeCell ref="B186:B188"/>
    <mergeCell ref="B189:B192"/>
    <mergeCell ref="B193:B195"/>
    <mergeCell ref="B196:B199"/>
    <mergeCell ref="B200:B201"/>
    <mergeCell ref="C172:D172"/>
    <mergeCell ref="C177:D177"/>
    <mergeCell ref="C180:D180"/>
  </mergeCells>
  <pageMargins left="0.25" right="0.25" top="0.75" bottom="0.75" header="0.3" footer="0.3"/>
  <pageSetup paperSize="8" fitToHeight="0" orientation="landscape" r:id="rId1"/>
  <headerFooter alignWithMargins="0"/>
  <rowBreaks count="3" manualBreakCount="3">
    <brk id="46" max="16383" man="1"/>
    <brk id="98" max="6" man="1"/>
    <brk id="151" max="6" man="1"/>
  </rowBreaks>
  <ignoredErrors>
    <ignoredError sqref="B51:B52 B56:B57 B61:B63 B67:B80 B84 C91 B95:B96 B102 B107:B108 C124 B137:B150 B162:B164 B153:B156 B193 B172 B180 B7:B27 B30 B189 B39:B43 B88:B91 C103:C104 B128:B133 B160 B121:B124 B161:C161 B209 B166 B202:B205 B117:B120" numberStoredAsText="1"/>
    <ignoredError sqref="G64 G98 G169 G151" formula="1"/>
    <ignoredError sqref="F180 F105 F18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B2:E28"/>
  <sheetViews>
    <sheetView workbookViewId="0">
      <selection activeCell="F35" sqref="F35"/>
    </sheetView>
  </sheetViews>
  <sheetFormatPr defaultRowHeight="12.75" x14ac:dyDescent="0.2"/>
  <cols>
    <col min="2" max="2" width="11" customWidth="1"/>
    <col min="3" max="3" width="20.7109375" customWidth="1"/>
    <col min="4" max="4" width="18.42578125" customWidth="1"/>
    <col min="5" max="5" width="18.85546875" customWidth="1"/>
  </cols>
  <sheetData>
    <row r="2" spans="2:5" x14ac:dyDescent="0.2">
      <c r="B2" s="20"/>
      <c r="C2" s="21"/>
      <c r="E2" s="1"/>
    </row>
    <row r="3" spans="2:5" x14ac:dyDescent="0.2">
      <c r="B3" s="20"/>
      <c r="C3" s="21"/>
    </row>
    <row r="4" spans="2:5" x14ac:dyDescent="0.2">
      <c r="B4" s="20"/>
      <c r="C4" s="21"/>
    </row>
    <row r="5" spans="2:5" x14ac:dyDescent="0.2">
      <c r="B5" s="20"/>
      <c r="C5" s="21"/>
    </row>
    <row r="6" spans="2:5" ht="18" x14ac:dyDescent="0.25">
      <c r="B6" s="22"/>
      <c r="C6" s="21"/>
    </row>
    <row r="7" spans="2:5" ht="18" x14ac:dyDescent="0.25">
      <c r="B7" s="22"/>
      <c r="C7" s="21"/>
    </row>
    <row r="8" spans="2:5" ht="15" x14ac:dyDescent="0.25">
      <c r="B8" s="54"/>
      <c r="C8" s="21"/>
    </row>
    <row r="9" spans="2:5" x14ac:dyDescent="0.2">
      <c r="B9" s="20"/>
      <c r="C9" s="21"/>
    </row>
    <row r="10" spans="2:5" ht="16.5" x14ac:dyDescent="0.25">
      <c r="B10" s="49"/>
    </row>
    <row r="12" spans="2:5" ht="13.5" thickBot="1" x14ac:dyDescent="0.25">
      <c r="D12" s="18"/>
      <c r="E12" s="18"/>
    </row>
    <row r="13" spans="2:5" ht="16.5" thickBot="1" x14ac:dyDescent="0.25">
      <c r="B13" s="24"/>
      <c r="C13" s="36"/>
      <c r="D13" s="50"/>
      <c r="E13" s="50"/>
    </row>
    <row r="14" spans="2:5" x14ac:dyDescent="0.2">
      <c r="B14" s="25"/>
      <c r="C14" s="44"/>
      <c r="D14" s="51"/>
      <c r="E14" s="51"/>
    </row>
    <row r="15" spans="2:5" x14ac:dyDescent="0.2">
      <c r="B15" s="26"/>
      <c r="C15" s="45"/>
      <c r="D15" s="17"/>
      <c r="E15" s="38"/>
    </row>
    <row r="16" spans="2:5" ht="13.5" thickBot="1" x14ac:dyDescent="0.25">
      <c r="B16" s="27"/>
      <c r="C16" s="46"/>
      <c r="D16" s="33"/>
      <c r="E16" s="39"/>
    </row>
    <row r="17" spans="2:5" ht="13.5" thickBot="1" x14ac:dyDescent="0.25">
      <c r="B17" s="28"/>
      <c r="C17" s="35"/>
      <c r="D17" s="34"/>
      <c r="E17" s="40"/>
    </row>
    <row r="20" spans="2:5" ht="13.5" thickBot="1" x14ac:dyDescent="0.25">
      <c r="D20" s="18"/>
      <c r="E20" s="18"/>
    </row>
    <row r="21" spans="2:5" ht="16.5" thickBot="1" x14ac:dyDescent="0.25">
      <c r="B21" s="24"/>
      <c r="C21" s="37"/>
      <c r="D21" s="50"/>
      <c r="E21" s="50"/>
    </row>
    <row r="22" spans="2:5" x14ac:dyDescent="0.2">
      <c r="B22" s="29"/>
      <c r="C22" s="58"/>
      <c r="D22" s="41"/>
      <c r="E22" s="41"/>
    </row>
    <row r="23" spans="2:5" x14ac:dyDescent="0.2">
      <c r="B23" s="26"/>
      <c r="C23" s="97"/>
      <c r="D23" s="42"/>
      <c r="E23" s="42"/>
    </row>
    <row r="24" spans="2:5" x14ac:dyDescent="0.2">
      <c r="B24" s="48"/>
      <c r="C24" s="97"/>
      <c r="D24" s="42"/>
      <c r="E24" s="42"/>
    </row>
    <row r="25" spans="2:5" ht="13.5" thickBot="1" x14ac:dyDescent="0.25">
      <c r="B25" s="57"/>
      <c r="C25" s="96"/>
      <c r="D25" s="98"/>
      <c r="E25" s="98"/>
    </row>
    <row r="26" spans="2:5" ht="13.5" thickBot="1" x14ac:dyDescent="0.25">
      <c r="B26" s="28"/>
      <c r="C26" s="52"/>
      <c r="D26" s="34"/>
      <c r="E26" s="47"/>
    </row>
    <row r="27" spans="2:5" x14ac:dyDescent="0.2">
      <c r="B27" s="30"/>
      <c r="C27" s="53"/>
      <c r="E27" s="31"/>
    </row>
    <row r="28" spans="2:5" x14ac:dyDescent="0.2">
      <c r="C28" s="16"/>
      <c r="D28" s="9"/>
      <c r="E28" s="4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92D050"/>
  </sheetPr>
  <dimension ref="B1:H32"/>
  <sheetViews>
    <sheetView topLeftCell="A6" zoomScale="120" zoomScaleNormal="120" workbookViewId="0">
      <selection activeCell="E27" sqref="E27"/>
    </sheetView>
  </sheetViews>
  <sheetFormatPr defaultRowHeight="12.75" x14ac:dyDescent="0.2"/>
  <cols>
    <col min="1" max="1" width="5.5703125" customWidth="1"/>
    <col min="2" max="2" width="7.5703125" customWidth="1"/>
    <col min="3" max="3" width="45.7109375" bestFit="1" customWidth="1"/>
    <col min="4" max="4" width="24.85546875" customWidth="1"/>
    <col min="5" max="5" width="19.7109375" customWidth="1"/>
    <col min="6" max="6" width="17.28515625" customWidth="1"/>
  </cols>
  <sheetData>
    <row r="1" spans="2:8" ht="18" x14ac:dyDescent="0.25">
      <c r="B1" s="92" t="s">
        <v>2</v>
      </c>
      <c r="C1" s="105"/>
      <c r="D1" s="106"/>
      <c r="F1" s="106"/>
      <c r="G1" s="104"/>
      <c r="H1" s="104"/>
    </row>
    <row r="2" spans="2:8" ht="18" x14ac:dyDescent="0.25">
      <c r="B2" s="92" t="s">
        <v>69</v>
      </c>
      <c r="C2" s="105"/>
      <c r="D2" s="106"/>
      <c r="E2" s="106"/>
      <c r="F2" s="106"/>
      <c r="G2" s="104"/>
      <c r="H2" s="104"/>
    </row>
    <row r="3" spans="2:8" ht="18" x14ac:dyDescent="0.25">
      <c r="B3" s="92" t="s">
        <v>70</v>
      </c>
      <c r="C3" s="105"/>
      <c r="D3" s="106"/>
      <c r="E3" s="106"/>
      <c r="F3" s="106"/>
      <c r="G3" s="104"/>
      <c r="H3" s="104"/>
    </row>
    <row r="4" spans="2:8" ht="18" x14ac:dyDescent="0.25">
      <c r="B4" s="92"/>
      <c r="C4" s="105"/>
      <c r="D4" s="106"/>
      <c r="E4" s="106"/>
      <c r="F4" s="106"/>
      <c r="G4" s="104"/>
      <c r="H4" s="104"/>
    </row>
    <row r="5" spans="2:8" ht="18" x14ac:dyDescent="0.25">
      <c r="B5" s="92" t="s">
        <v>181</v>
      </c>
      <c r="C5" s="105"/>
      <c r="D5" s="106"/>
      <c r="E5" s="116" t="s">
        <v>120</v>
      </c>
      <c r="F5" s="106"/>
      <c r="G5" s="104"/>
      <c r="H5" s="104"/>
    </row>
    <row r="6" spans="2:8" ht="18" x14ac:dyDescent="0.25">
      <c r="B6" s="92" t="s">
        <v>188</v>
      </c>
      <c r="C6" s="105"/>
      <c r="D6" s="106"/>
      <c r="E6" s="106"/>
      <c r="F6" s="106"/>
      <c r="G6" s="104"/>
      <c r="H6" s="104"/>
    </row>
    <row r="7" spans="2:8" ht="18" x14ac:dyDescent="0.25">
      <c r="B7" s="92"/>
      <c r="C7" s="105"/>
      <c r="D7" s="106"/>
      <c r="E7" s="106"/>
      <c r="F7" s="106"/>
      <c r="G7" s="104"/>
      <c r="H7" s="104"/>
    </row>
    <row r="8" spans="2:8" ht="18" x14ac:dyDescent="0.25">
      <c r="B8" s="92" t="s">
        <v>142</v>
      </c>
      <c r="C8" s="106"/>
      <c r="D8" s="106"/>
      <c r="E8" s="106"/>
      <c r="F8" s="106"/>
      <c r="G8" s="104"/>
      <c r="H8" s="104"/>
    </row>
    <row r="9" spans="2:8" ht="18.75" thickBot="1" x14ac:dyDescent="0.3">
      <c r="B9" s="106"/>
      <c r="C9" s="106"/>
      <c r="D9" s="106"/>
      <c r="E9" s="76"/>
      <c r="F9" s="106"/>
      <c r="G9" s="104"/>
      <c r="H9" s="104"/>
    </row>
    <row r="10" spans="2:8" ht="32.25" thickBot="1" x14ac:dyDescent="0.3">
      <c r="B10" s="59" t="s">
        <v>189</v>
      </c>
      <c r="C10" s="234" t="s">
        <v>72</v>
      </c>
      <c r="D10" s="108" t="s">
        <v>142</v>
      </c>
      <c r="E10" s="108" t="s">
        <v>170</v>
      </c>
      <c r="F10" s="220" t="s">
        <v>118</v>
      </c>
      <c r="G10" s="104"/>
      <c r="H10" s="104"/>
    </row>
    <row r="11" spans="2:8" ht="18" x14ac:dyDescent="0.25">
      <c r="B11" s="196">
        <v>9018</v>
      </c>
      <c r="C11" s="109" t="s">
        <v>146</v>
      </c>
      <c r="D11" s="200">
        <v>8786.7999999999993</v>
      </c>
      <c r="E11" s="200">
        <v>0</v>
      </c>
      <c r="F11" s="231">
        <f>E11/D11*100</f>
        <v>0</v>
      </c>
      <c r="G11" s="104"/>
      <c r="H11" s="104"/>
    </row>
    <row r="12" spans="2:8" ht="18" x14ac:dyDescent="0.25">
      <c r="B12" s="102"/>
      <c r="C12" s="229" t="s">
        <v>179</v>
      </c>
      <c r="D12" s="158"/>
      <c r="E12" s="202"/>
      <c r="F12" s="232"/>
      <c r="G12" s="104"/>
      <c r="H12" s="104"/>
    </row>
    <row r="13" spans="2:8" ht="18.75" thickBot="1" x14ac:dyDescent="0.3">
      <c r="B13" s="224"/>
      <c r="C13" s="225"/>
      <c r="D13" s="159"/>
      <c r="E13" s="206"/>
      <c r="F13" s="233"/>
      <c r="G13" s="104"/>
      <c r="H13" s="104"/>
    </row>
    <row r="14" spans="2:8" ht="18.75" thickBot="1" x14ac:dyDescent="0.3">
      <c r="B14" s="218"/>
      <c r="C14" s="111" t="s">
        <v>73</v>
      </c>
      <c r="D14" s="154">
        <f>SUM(D11:D13)</f>
        <v>8786.7999999999993</v>
      </c>
      <c r="E14" s="237">
        <f>SUM(E11:E13)</f>
        <v>0</v>
      </c>
      <c r="F14" s="238">
        <f>+E14/D14*100</f>
        <v>0</v>
      </c>
      <c r="G14" s="104"/>
      <c r="H14" s="104"/>
    </row>
    <row r="15" spans="2:8" ht="18" x14ac:dyDescent="0.25">
      <c r="B15" s="211"/>
      <c r="C15" s="235"/>
      <c r="D15" s="227"/>
      <c r="E15" s="228"/>
      <c r="F15" s="236"/>
      <c r="G15" s="104"/>
      <c r="H15" s="104"/>
    </row>
    <row r="16" spans="2:8" ht="18" x14ac:dyDescent="0.25">
      <c r="B16" s="211"/>
      <c r="C16" s="235"/>
      <c r="D16" s="227"/>
      <c r="E16" s="228"/>
      <c r="F16" s="236"/>
      <c r="G16" s="104"/>
      <c r="H16" s="104"/>
    </row>
    <row r="17" spans="2:8" ht="18.75" thickBot="1" x14ac:dyDescent="0.3">
      <c r="B17" s="106"/>
      <c r="C17" s="106"/>
      <c r="D17" s="106"/>
      <c r="E17" s="106"/>
      <c r="F17" s="106"/>
      <c r="G17" s="104"/>
      <c r="H17" s="104"/>
    </row>
    <row r="18" spans="2:8" ht="32.25" thickBot="1" x14ac:dyDescent="0.3">
      <c r="B18" s="59" t="s">
        <v>189</v>
      </c>
      <c r="C18" s="37" t="s">
        <v>74</v>
      </c>
      <c r="D18" s="108" t="s">
        <v>142</v>
      </c>
      <c r="E18" s="108" t="s">
        <v>170</v>
      </c>
      <c r="F18" s="220" t="s">
        <v>118</v>
      </c>
      <c r="G18" s="104"/>
      <c r="H18" s="104"/>
    </row>
    <row r="19" spans="2:8" ht="18" x14ac:dyDescent="0.25">
      <c r="B19" s="196">
        <v>4110</v>
      </c>
      <c r="C19" s="239" t="s">
        <v>182</v>
      </c>
      <c r="D19" s="221">
        <v>3700</v>
      </c>
      <c r="E19" s="221">
        <v>5277.44</v>
      </c>
      <c r="F19" s="222">
        <f>E19/D19*100</f>
        <v>142.63351351351349</v>
      </c>
      <c r="G19" s="104"/>
      <c r="H19" s="104"/>
    </row>
    <row r="20" spans="2:8" ht="18" x14ac:dyDescent="0.25">
      <c r="B20" s="102">
        <v>4111</v>
      </c>
      <c r="C20" s="103" t="s">
        <v>183</v>
      </c>
      <c r="D20" s="155">
        <v>0</v>
      </c>
      <c r="E20" s="155"/>
      <c r="F20" s="223"/>
      <c r="G20" s="104"/>
      <c r="H20" s="104"/>
    </row>
    <row r="21" spans="2:8" ht="18" x14ac:dyDescent="0.25">
      <c r="B21" s="102">
        <v>4112</v>
      </c>
      <c r="C21" s="103" t="s">
        <v>184</v>
      </c>
      <c r="D21" s="155">
        <v>0</v>
      </c>
      <c r="E21" s="155"/>
      <c r="F21" s="223"/>
      <c r="G21" s="104"/>
      <c r="H21" s="104"/>
    </row>
    <row r="22" spans="2:8" ht="18" x14ac:dyDescent="0.25">
      <c r="B22" s="102">
        <v>4113</v>
      </c>
      <c r="C22" s="103" t="s">
        <v>185</v>
      </c>
      <c r="D22" s="155">
        <v>3031.8</v>
      </c>
      <c r="E22" s="155"/>
      <c r="F22" s="223">
        <f t="shared" ref="F22:F23" si="0">E22/D22*100</f>
        <v>0</v>
      </c>
      <c r="G22" s="104"/>
      <c r="H22" s="104"/>
    </row>
    <row r="23" spans="2:8" ht="18" x14ac:dyDescent="0.25">
      <c r="B23" s="102">
        <v>4114</v>
      </c>
      <c r="C23" s="103" t="s">
        <v>186</v>
      </c>
      <c r="D23" s="155">
        <v>2055</v>
      </c>
      <c r="E23" s="155"/>
      <c r="F23" s="223">
        <f t="shared" si="0"/>
        <v>0</v>
      </c>
      <c r="G23" s="104"/>
      <c r="H23" s="104"/>
    </row>
    <row r="24" spans="2:8" ht="18" x14ac:dyDescent="0.25">
      <c r="B24" s="102">
        <v>4115</v>
      </c>
      <c r="C24" s="103" t="s">
        <v>107</v>
      </c>
      <c r="D24" s="155">
        <v>0</v>
      </c>
      <c r="E24" s="215">
        <v>14.5</v>
      </c>
      <c r="F24" s="223"/>
      <c r="G24" s="104"/>
      <c r="H24" s="104"/>
    </row>
    <row r="25" spans="2:8" ht="18" x14ac:dyDescent="0.25">
      <c r="B25" s="240">
        <v>4116</v>
      </c>
      <c r="C25" s="103" t="s">
        <v>121</v>
      </c>
      <c r="D25" s="155">
        <v>0</v>
      </c>
      <c r="E25" s="118"/>
      <c r="F25" s="223"/>
      <c r="G25" s="104"/>
      <c r="H25" s="104"/>
    </row>
    <row r="26" spans="2:8" ht="18.75" thickBot="1" x14ac:dyDescent="0.3">
      <c r="B26" s="241">
        <v>4117</v>
      </c>
      <c r="C26" s="242" t="s">
        <v>122</v>
      </c>
      <c r="D26" s="206">
        <v>0</v>
      </c>
      <c r="E26" s="243">
        <v>75</v>
      </c>
      <c r="F26" s="226"/>
      <c r="G26" s="104"/>
      <c r="H26" s="104"/>
    </row>
    <row r="27" spans="2:8" ht="18.75" thickBot="1" x14ac:dyDescent="0.3">
      <c r="B27" s="204"/>
      <c r="C27" s="114" t="s">
        <v>75</v>
      </c>
      <c r="D27" s="156">
        <f>SUM(D19:D26)</f>
        <v>8786.7999999999993</v>
      </c>
      <c r="E27" s="156">
        <f>SUM(E19:E26)</f>
        <v>5366.94</v>
      </c>
      <c r="F27" s="244">
        <f>E27/D27*100</f>
        <v>61.079573906314025</v>
      </c>
      <c r="G27" s="104"/>
      <c r="H27" s="104"/>
    </row>
    <row r="28" spans="2:8" ht="18" x14ac:dyDescent="0.25">
      <c r="B28" s="106"/>
      <c r="C28" s="106"/>
      <c r="D28" s="106"/>
      <c r="E28" s="106"/>
      <c r="F28" s="106"/>
      <c r="G28" s="104"/>
      <c r="H28" s="104"/>
    </row>
    <row r="29" spans="2:8" ht="18" x14ac:dyDescent="0.25">
      <c r="B29" s="106"/>
      <c r="C29" s="106"/>
      <c r="D29" s="106"/>
      <c r="E29" s="106"/>
      <c r="F29" s="106"/>
      <c r="G29" s="104"/>
      <c r="H29" s="104"/>
    </row>
    <row r="30" spans="2:8" ht="18" x14ac:dyDescent="0.25">
      <c r="B30" s="106"/>
      <c r="C30" s="106"/>
      <c r="D30" s="106"/>
      <c r="E30" s="106"/>
      <c r="F30" s="106"/>
      <c r="G30" s="104"/>
      <c r="H30" s="104"/>
    </row>
    <row r="31" spans="2:8" ht="18" x14ac:dyDescent="0.25">
      <c r="B31" s="106"/>
      <c r="C31" s="106"/>
      <c r="D31" s="106"/>
      <c r="E31" s="106"/>
      <c r="F31" s="106"/>
      <c r="G31" s="104"/>
      <c r="H31" s="104"/>
    </row>
    <row r="32" spans="2:8" ht="15" x14ac:dyDescent="0.2">
      <c r="B32" s="106"/>
      <c r="C32" s="106"/>
      <c r="D32" s="106"/>
      <c r="E32" s="106"/>
      <c r="F32" s="106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92D050"/>
  </sheetPr>
  <dimension ref="A1:I48"/>
  <sheetViews>
    <sheetView zoomScale="120" zoomScaleNormal="120" workbookViewId="0">
      <selection activeCell="E23" sqref="E23"/>
    </sheetView>
  </sheetViews>
  <sheetFormatPr defaultRowHeight="12.75" x14ac:dyDescent="0.2"/>
  <cols>
    <col min="1" max="1" width="5.5703125" customWidth="1"/>
    <col min="2" max="2" width="7.42578125" customWidth="1"/>
    <col min="3" max="3" width="50.28515625" bestFit="1" customWidth="1"/>
    <col min="4" max="4" width="21.85546875" bestFit="1" customWidth="1"/>
    <col min="5" max="5" width="22" customWidth="1"/>
    <col min="6" max="6" width="18.42578125" customWidth="1"/>
    <col min="7" max="7" width="13.28515625" bestFit="1" customWidth="1"/>
  </cols>
  <sheetData>
    <row r="1" spans="1:9" x14ac:dyDescent="0.2">
      <c r="A1" s="20"/>
      <c r="B1" s="21"/>
      <c r="D1" s="1"/>
    </row>
    <row r="2" spans="1:9" ht="15.75" x14ac:dyDescent="0.25">
      <c r="A2" s="20"/>
      <c r="B2" s="92" t="s">
        <v>2</v>
      </c>
      <c r="C2" s="105"/>
      <c r="D2" s="106"/>
      <c r="F2" s="106"/>
      <c r="G2" s="106"/>
      <c r="H2" s="106"/>
      <c r="I2" s="106"/>
    </row>
    <row r="3" spans="1:9" ht="15.75" x14ac:dyDescent="0.25">
      <c r="A3" s="20"/>
      <c r="B3" s="92" t="s">
        <v>69</v>
      </c>
      <c r="C3" s="105"/>
      <c r="D3" s="106"/>
      <c r="E3" s="106"/>
      <c r="F3" s="106"/>
      <c r="G3" s="106"/>
      <c r="H3" s="106"/>
      <c r="I3" s="106"/>
    </row>
    <row r="4" spans="1:9" ht="15.75" x14ac:dyDescent="0.25">
      <c r="A4" s="20"/>
      <c r="B4" s="92" t="s">
        <v>70</v>
      </c>
      <c r="C4" s="105"/>
      <c r="D4" s="106"/>
      <c r="E4" s="106"/>
      <c r="F4" s="106"/>
      <c r="G4" s="106"/>
      <c r="H4" s="106"/>
      <c r="I4" s="106"/>
    </row>
    <row r="5" spans="1:9" ht="18" x14ac:dyDescent="0.25">
      <c r="A5" s="22"/>
      <c r="B5" s="92"/>
      <c r="C5" s="105"/>
      <c r="D5" s="106"/>
      <c r="E5" s="106"/>
      <c r="F5" s="106"/>
      <c r="G5" s="106"/>
      <c r="H5" s="106"/>
      <c r="I5" s="106"/>
    </row>
    <row r="6" spans="1:9" ht="18" x14ac:dyDescent="0.25">
      <c r="A6" s="22"/>
      <c r="B6" s="92" t="s">
        <v>177</v>
      </c>
      <c r="C6" s="105"/>
      <c r="D6" s="106"/>
      <c r="E6" s="76" t="s">
        <v>123</v>
      </c>
      <c r="F6" s="106"/>
      <c r="G6" s="106"/>
      <c r="H6" s="106"/>
      <c r="I6" s="106"/>
    </row>
    <row r="7" spans="1:9" ht="15.75" x14ac:dyDescent="0.25">
      <c r="A7" s="54"/>
      <c r="B7" s="92" t="s">
        <v>178</v>
      </c>
      <c r="C7" s="105"/>
      <c r="D7" s="106"/>
      <c r="E7" s="106"/>
      <c r="F7" s="106"/>
      <c r="G7" s="106"/>
      <c r="H7" s="106"/>
      <c r="I7" s="106"/>
    </row>
    <row r="8" spans="1:9" ht="15.75" x14ac:dyDescent="0.25">
      <c r="A8" s="20"/>
      <c r="C8" s="105"/>
      <c r="D8" s="106"/>
      <c r="E8" s="106"/>
      <c r="F8" s="106"/>
      <c r="G8" s="106"/>
      <c r="H8" s="106"/>
      <c r="I8" s="106"/>
    </row>
    <row r="9" spans="1:9" ht="16.5" x14ac:dyDescent="0.25">
      <c r="A9" s="49"/>
      <c r="B9" s="92"/>
      <c r="C9" s="105"/>
      <c r="D9" s="106"/>
      <c r="E9" s="106"/>
      <c r="F9" s="106"/>
      <c r="G9" s="106"/>
      <c r="H9" s="106"/>
      <c r="I9" s="106"/>
    </row>
    <row r="10" spans="1:9" ht="15.75" x14ac:dyDescent="0.25">
      <c r="B10" s="92" t="s">
        <v>142</v>
      </c>
      <c r="C10" s="106"/>
      <c r="D10" s="106"/>
      <c r="E10" s="106"/>
      <c r="F10" s="106"/>
      <c r="G10" s="106"/>
      <c r="H10" s="106"/>
      <c r="I10" s="106"/>
    </row>
    <row r="11" spans="1:9" ht="15" x14ac:dyDescent="0.2">
      <c r="B11" s="106"/>
      <c r="C11" s="106"/>
      <c r="D11" s="106"/>
      <c r="E11" s="106"/>
      <c r="F11" s="106"/>
      <c r="G11" s="106"/>
      <c r="H11" s="106"/>
      <c r="I11" s="106"/>
    </row>
    <row r="12" spans="1:9" ht="15.75" thickBot="1" x14ac:dyDescent="0.25">
      <c r="A12" s="101"/>
      <c r="B12" s="106"/>
      <c r="C12" s="106"/>
      <c r="D12" s="107"/>
      <c r="E12" s="107"/>
      <c r="F12" s="106"/>
      <c r="G12" s="106"/>
      <c r="H12" s="106"/>
      <c r="I12" s="106"/>
    </row>
    <row r="13" spans="1:9" ht="32.450000000000003" customHeight="1" thickBot="1" x14ac:dyDescent="0.25">
      <c r="A13" s="70"/>
      <c r="B13" s="59" t="s">
        <v>189</v>
      </c>
      <c r="C13" s="197" t="s">
        <v>72</v>
      </c>
      <c r="D13" s="198" t="s">
        <v>142</v>
      </c>
      <c r="E13" s="198" t="s">
        <v>170</v>
      </c>
      <c r="F13" s="199" t="s">
        <v>118</v>
      </c>
      <c r="G13" s="106"/>
      <c r="H13" s="106"/>
      <c r="I13" s="106"/>
    </row>
    <row r="14" spans="1:9" ht="15" x14ac:dyDescent="0.2">
      <c r="A14" s="70"/>
      <c r="B14" s="196">
        <v>9019</v>
      </c>
      <c r="C14" s="109" t="s">
        <v>145</v>
      </c>
      <c r="D14" s="200">
        <v>6439</v>
      </c>
      <c r="E14" s="200"/>
      <c r="F14" s="201">
        <f>E14/D14*100</f>
        <v>0</v>
      </c>
      <c r="G14" s="106" t="s">
        <v>282</v>
      </c>
      <c r="H14" s="106"/>
      <c r="I14" s="106"/>
    </row>
    <row r="15" spans="1:9" ht="15.75" x14ac:dyDescent="0.25">
      <c r="A15" s="70"/>
      <c r="B15" s="102"/>
      <c r="C15" s="229" t="s">
        <v>179</v>
      </c>
      <c r="D15" s="158"/>
      <c r="E15" s="202"/>
      <c r="F15" s="203"/>
      <c r="G15" s="132">
        <f>D17-2000</f>
        <v>4439</v>
      </c>
      <c r="H15" s="106" t="s">
        <v>283</v>
      </c>
      <c r="I15" s="106"/>
    </row>
    <row r="16" spans="1:9" ht="15.75" thickBot="1" x14ac:dyDescent="0.25">
      <c r="A16" s="70"/>
      <c r="B16" s="204"/>
      <c r="C16" s="230" t="s">
        <v>180</v>
      </c>
      <c r="D16" s="159"/>
      <c r="E16" s="206"/>
      <c r="F16" s="207"/>
      <c r="G16" s="106"/>
      <c r="H16" s="106"/>
      <c r="I16" s="106"/>
    </row>
    <row r="17" spans="1:9" ht="16.5" thickBot="1" x14ac:dyDescent="0.3">
      <c r="B17" s="204"/>
      <c r="C17" s="208" t="s">
        <v>73</v>
      </c>
      <c r="D17" s="157">
        <f>SUM(D14:D16)</f>
        <v>6439</v>
      </c>
      <c r="E17" s="209">
        <f>SUM(E14:E16)</f>
        <v>0</v>
      </c>
      <c r="F17" s="210">
        <f>E17/D17*100</f>
        <v>0</v>
      </c>
      <c r="G17" s="106"/>
      <c r="H17" s="106"/>
      <c r="I17" s="106"/>
    </row>
    <row r="18" spans="1:9" ht="15.75" x14ac:dyDescent="0.25">
      <c r="B18" s="211"/>
      <c r="C18" s="212"/>
      <c r="D18" s="227"/>
      <c r="E18" s="228"/>
      <c r="F18" s="213"/>
      <c r="G18" s="106"/>
      <c r="H18" s="106"/>
      <c r="I18" s="106"/>
    </row>
    <row r="19" spans="1:9" ht="15.75" x14ac:dyDescent="0.25">
      <c r="B19" s="211"/>
      <c r="C19" s="212"/>
      <c r="D19" s="227"/>
      <c r="E19" s="228"/>
      <c r="F19" s="213"/>
      <c r="G19" s="106"/>
      <c r="H19" s="106"/>
      <c r="I19" s="106"/>
    </row>
    <row r="20" spans="1:9" ht="15.75" thickBot="1" x14ac:dyDescent="0.25">
      <c r="B20" s="106"/>
      <c r="C20" s="106"/>
      <c r="D20" s="106"/>
      <c r="E20" s="106"/>
      <c r="F20" s="106"/>
      <c r="G20" s="106"/>
      <c r="H20" s="106"/>
      <c r="I20" s="106"/>
    </row>
    <row r="21" spans="1:9" ht="32.25" thickBot="1" x14ac:dyDescent="0.25">
      <c r="B21" s="59" t="s">
        <v>189</v>
      </c>
      <c r="C21" s="36" t="s">
        <v>74</v>
      </c>
      <c r="D21" s="108" t="s">
        <v>142</v>
      </c>
      <c r="E21" s="108" t="s">
        <v>170</v>
      </c>
      <c r="F21" s="220" t="s">
        <v>118</v>
      </c>
      <c r="G21" s="106"/>
      <c r="H21" s="106"/>
      <c r="I21" s="106"/>
    </row>
    <row r="22" spans="1:9" ht="15" x14ac:dyDescent="0.2">
      <c r="A22" s="101"/>
      <c r="B22" s="102">
        <v>4193</v>
      </c>
      <c r="C22" s="110" t="s">
        <v>124</v>
      </c>
      <c r="D22" s="155">
        <v>2000</v>
      </c>
      <c r="E22" s="155">
        <v>3833.9</v>
      </c>
      <c r="F22" s="223">
        <f>E22/D22*100</f>
        <v>191.69500000000002</v>
      </c>
      <c r="G22" s="106"/>
      <c r="H22" s="106"/>
      <c r="I22" s="106"/>
    </row>
    <row r="23" spans="1:9" ht="15.75" thickBot="1" x14ac:dyDescent="0.25">
      <c r="A23" s="70"/>
      <c r="B23" s="102"/>
      <c r="C23" s="110"/>
      <c r="D23" s="155"/>
      <c r="E23" s="155"/>
      <c r="F23" s="223"/>
      <c r="G23" s="106"/>
      <c r="H23" s="106"/>
      <c r="I23" s="106"/>
    </row>
    <row r="24" spans="1:9" ht="16.5" thickBot="1" x14ac:dyDescent="0.3">
      <c r="B24" s="218"/>
      <c r="C24" s="119" t="s">
        <v>75</v>
      </c>
      <c r="D24" s="154">
        <f>SUM(D22:D23)</f>
        <v>2000</v>
      </c>
      <c r="E24" s="154">
        <f>SUM(E22:E23)</f>
        <v>3833.9</v>
      </c>
      <c r="F24" s="219">
        <f>E24/D24*100</f>
        <v>191.69500000000002</v>
      </c>
      <c r="G24" s="106"/>
      <c r="H24" s="106"/>
      <c r="I24" s="106"/>
    </row>
    <row r="25" spans="1:9" ht="15" x14ac:dyDescent="0.2">
      <c r="B25" s="106"/>
      <c r="C25" s="211"/>
      <c r="D25" s="106"/>
      <c r="E25" s="115"/>
      <c r="F25" s="106"/>
      <c r="G25" s="106"/>
      <c r="H25" s="106"/>
      <c r="I25" s="106"/>
    </row>
    <row r="26" spans="1:9" ht="15.75" x14ac:dyDescent="0.25">
      <c r="B26" s="106"/>
      <c r="C26" s="116"/>
      <c r="D26" s="95"/>
      <c r="E26" s="117"/>
      <c r="F26" s="106"/>
      <c r="G26" s="106"/>
      <c r="H26" s="106"/>
      <c r="I26" s="106"/>
    </row>
    <row r="27" spans="1:9" ht="15" x14ac:dyDescent="0.2">
      <c r="B27" s="211"/>
      <c r="C27" s="106"/>
      <c r="D27" s="106"/>
      <c r="E27" s="106"/>
      <c r="F27" s="106"/>
      <c r="G27" s="106"/>
      <c r="H27" s="106"/>
      <c r="I27" s="106"/>
    </row>
    <row r="28" spans="1:9" ht="15" x14ac:dyDescent="0.2">
      <c r="B28" s="106"/>
      <c r="C28" s="106"/>
      <c r="D28" s="106"/>
      <c r="E28" s="106"/>
      <c r="F28" s="106"/>
      <c r="G28" s="106"/>
      <c r="H28" s="106"/>
      <c r="I28" s="106"/>
    </row>
    <row r="29" spans="1:9" ht="15" x14ac:dyDescent="0.2">
      <c r="B29" s="106"/>
      <c r="C29" s="106"/>
      <c r="D29" s="106"/>
      <c r="E29" s="106"/>
      <c r="F29" s="106"/>
      <c r="G29" s="106"/>
      <c r="H29" s="106"/>
      <c r="I29" s="106"/>
    </row>
    <row r="30" spans="1:9" ht="15" x14ac:dyDescent="0.2">
      <c r="B30" s="106"/>
      <c r="C30" s="106"/>
      <c r="D30" s="106"/>
      <c r="E30" s="106"/>
      <c r="F30" s="106"/>
      <c r="G30" s="106"/>
      <c r="H30" s="106"/>
      <c r="I30" s="106"/>
    </row>
    <row r="31" spans="1:9" ht="15" x14ac:dyDescent="0.2">
      <c r="B31" s="106"/>
      <c r="C31" s="106"/>
      <c r="D31" s="106"/>
      <c r="E31" s="106"/>
      <c r="F31" s="106"/>
      <c r="G31" s="106"/>
      <c r="H31" s="106"/>
      <c r="I31" s="106"/>
    </row>
    <row r="32" spans="1:9" ht="15" x14ac:dyDescent="0.2">
      <c r="B32" s="106"/>
      <c r="C32" s="106"/>
      <c r="D32" s="106"/>
      <c r="E32" s="106"/>
      <c r="F32" s="106"/>
      <c r="G32" s="106"/>
      <c r="H32" s="106"/>
      <c r="I32" s="106"/>
    </row>
    <row r="33" spans="2:9" ht="15" x14ac:dyDescent="0.2">
      <c r="B33" s="106"/>
      <c r="C33" s="106"/>
      <c r="D33" s="106"/>
      <c r="E33" s="106"/>
      <c r="F33" s="106"/>
      <c r="G33" s="106"/>
      <c r="H33" s="106"/>
      <c r="I33" s="106"/>
    </row>
    <row r="34" spans="2:9" ht="15" x14ac:dyDescent="0.2">
      <c r="B34" s="106"/>
      <c r="C34" s="106"/>
      <c r="D34" s="106"/>
      <c r="E34" s="106"/>
      <c r="F34" s="106"/>
      <c r="G34" s="106"/>
      <c r="H34" s="106"/>
      <c r="I34" s="106"/>
    </row>
    <row r="35" spans="2:9" ht="15" x14ac:dyDescent="0.2">
      <c r="B35" s="106"/>
      <c r="C35" s="106"/>
      <c r="D35" s="106"/>
      <c r="E35" s="106"/>
      <c r="F35" s="106"/>
      <c r="G35" s="106"/>
      <c r="H35" s="106"/>
      <c r="I35" s="106"/>
    </row>
    <row r="36" spans="2:9" ht="15" x14ac:dyDescent="0.2">
      <c r="B36" s="106"/>
      <c r="C36" s="106"/>
      <c r="D36" s="106"/>
      <c r="E36" s="106"/>
      <c r="F36" s="106"/>
      <c r="G36" s="106"/>
      <c r="H36" s="106"/>
      <c r="I36" s="106"/>
    </row>
    <row r="37" spans="2:9" ht="15" x14ac:dyDescent="0.2">
      <c r="B37" s="106"/>
      <c r="C37" s="106"/>
      <c r="D37" s="106"/>
      <c r="E37" s="106"/>
      <c r="F37" s="106"/>
      <c r="G37" s="106"/>
      <c r="H37" s="106"/>
      <c r="I37" s="106"/>
    </row>
    <row r="38" spans="2:9" ht="15" x14ac:dyDescent="0.2">
      <c r="B38" s="106"/>
      <c r="C38" s="106"/>
      <c r="D38" s="106"/>
      <c r="E38" s="106"/>
      <c r="F38" s="106"/>
      <c r="G38" s="106"/>
      <c r="H38" s="106"/>
      <c r="I38" s="106"/>
    </row>
    <row r="39" spans="2:9" ht="15" x14ac:dyDescent="0.2">
      <c r="B39" s="106"/>
      <c r="C39" s="106"/>
      <c r="D39" s="106"/>
      <c r="E39" s="106"/>
      <c r="F39" s="106"/>
      <c r="G39" s="106"/>
      <c r="H39" s="106"/>
      <c r="I39" s="106"/>
    </row>
    <row r="40" spans="2:9" ht="15" x14ac:dyDescent="0.2">
      <c r="B40" s="106"/>
      <c r="C40" s="106"/>
      <c r="D40" s="106"/>
      <c r="E40" s="106"/>
      <c r="F40" s="106"/>
      <c r="G40" s="106"/>
      <c r="H40" s="106"/>
      <c r="I40" s="106"/>
    </row>
    <row r="41" spans="2:9" ht="15" x14ac:dyDescent="0.2">
      <c r="B41" s="106"/>
      <c r="C41" s="106"/>
      <c r="D41" s="106"/>
      <c r="E41" s="106"/>
      <c r="F41" s="106"/>
      <c r="G41" s="106"/>
      <c r="H41" s="106"/>
      <c r="I41" s="106"/>
    </row>
    <row r="42" spans="2:9" ht="15" x14ac:dyDescent="0.2">
      <c r="B42" s="106"/>
      <c r="C42" s="106"/>
      <c r="D42" s="106"/>
      <c r="E42" s="106"/>
      <c r="F42" s="106"/>
      <c r="G42" s="106"/>
      <c r="H42" s="106"/>
      <c r="I42" s="106"/>
    </row>
    <row r="43" spans="2:9" ht="15" x14ac:dyDescent="0.2">
      <c r="B43" s="106"/>
      <c r="C43" s="106"/>
      <c r="D43" s="106"/>
      <c r="E43" s="106"/>
      <c r="F43" s="106"/>
      <c r="G43" s="106"/>
      <c r="H43" s="106"/>
      <c r="I43" s="106"/>
    </row>
    <row r="44" spans="2:9" ht="15" x14ac:dyDescent="0.2">
      <c r="B44" s="106"/>
      <c r="C44" s="106"/>
      <c r="D44" s="106"/>
      <c r="E44" s="106"/>
      <c r="F44" s="106"/>
      <c r="G44" s="106"/>
      <c r="H44" s="106"/>
      <c r="I44" s="106"/>
    </row>
    <row r="45" spans="2:9" ht="18" x14ac:dyDescent="0.25">
      <c r="B45" s="104"/>
      <c r="C45" s="104"/>
      <c r="D45" s="104"/>
      <c r="E45" s="104"/>
      <c r="F45" s="104"/>
      <c r="G45" s="104"/>
      <c r="H45" s="104"/>
      <c r="I45" s="104"/>
    </row>
    <row r="46" spans="2:9" ht="18" x14ac:dyDescent="0.25">
      <c r="B46" s="104"/>
      <c r="C46" s="104"/>
      <c r="D46" s="104"/>
      <c r="E46" s="104"/>
      <c r="F46" s="104"/>
      <c r="G46" s="104"/>
      <c r="H46" s="104"/>
      <c r="I46" s="104"/>
    </row>
    <row r="47" spans="2:9" ht="18" x14ac:dyDescent="0.25">
      <c r="B47" s="104"/>
      <c r="C47" s="104"/>
      <c r="D47" s="104"/>
      <c r="E47" s="104"/>
      <c r="F47" s="104"/>
      <c r="G47" s="104"/>
      <c r="H47" s="104"/>
      <c r="I47" s="104"/>
    </row>
    <row r="48" spans="2:9" ht="18" x14ac:dyDescent="0.25">
      <c r="B48" s="104"/>
      <c r="C48" s="104"/>
      <c r="D48" s="104"/>
      <c r="E48" s="104"/>
      <c r="F48" s="104"/>
      <c r="G48" s="104"/>
      <c r="H48" s="104"/>
      <c r="I48" s="104"/>
    </row>
  </sheetData>
  <pageMargins left="0.7" right="0.7" top="0.75" bottom="0.75" header="0.3" footer="0.3"/>
  <pageSetup paperSize="9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29"/>
  <sheetViews>
    <sheetView zoomScale="120" zoomScaleNormal="120" workbookViewId="0">
      <selection activeCell="C33" sqref="C33"/>
    </sheetView>
  </sheetViews>
  <sheetFormatPr defaultRowHeight="12.75" x14ac:dyDescent="0.2"/>
  <cols>
    <col min="1" max="1" width="5.5703125" customWidth="1"/>
    <col min="2" max="2" width="7.5703125" customWidth="1"/>
    <col min="3" max="3" width="48.28515625" bestFit="1" customWidth="1"/>
    <col min="4" max="4" width="18" customWidth="1"/>
    <col min="5" max="5" width="19.5703125" customWidth="1"/>
    <col min="6" max="6" width="16.42578125" customWidth="1"/>
    <col min="7" max="7" width="16.140625" bestFit="1" customWidth="1"/>
  </cols>
  <sheetData>
    <row r="2" spans="2:7" ht="15.75" x14ac:dyDescent="0.25">
      <c r="B2" s="92" t="s">
        <v>2</v>
      </c>
      <c r="C2" s="105"/>
      <c r="D2" s="106"/>
      <c r="F2" s="106"/>
      <c r="G2" s="106"/>
    </row>
    <row r="3" spans="2:7" ht="15.75" x14ac:dyDescent="0.25">
      <c r="B3" s="92" t="s">
        <v>69</v>
      </c>
      <c r="C3" s="105"/>
      <c r="D3" s="106"/>
      <c r="E3" s="106"/>
      <c r="F3" s="106"/>
      <c r="G3" s="106"/>
    </row>
    <row r="4" spans="2:7" ht="15.75" x14ac:dyDescent="0.25">
      <c r="B4" s="92" t="s">
        <v>70</v>
      </c>
      <c r="C4" s="105"/>
      <c r="D4" s="106"/>
      <c r="E4" s="106"/>
      <c r="F4" s="106"/>
      <c r="G4" s="106"/>
    </row>
    <row r="5" spans="2:7" ht="15.75" x14ac:dyDescent="0.25">
      <c r="B5" s="92"/>
      <c r="C5" s="105"/>
      <c r="D5" s="106"/>
      <c r="E5" s="106"/>
      <c r="F5" s="106"/>
      <c r="G5" s="106"/>
    </row>
    <row r="6" spans="2:7" ht="15.75" x14ac:dyDescent="0.25">
      <c r="B6" s="92" t="s">
        <v>199</v>
      </c>
      <c r="C6" s="105"/>
      <c r="D6" s="106"/>
      <c r="E6" s="76" t="s">
        <v>191</v>
      </c>
      <c r="F6" s="106"/>
      <c r="G6" s="106"/>
    </row>
    <row r="7" spans="2:7" ht="15.75" x14ac:dyDescent="0.25">
      <c r="B7" s="92" t="s">
        <v>192</v>
      </c>
      <c r="C7" s="105"/>
      <c r="D7" s="106"/>
      <c r="E7" s="106"/>
      <c r="F7" s="106"/>
      <c r="G7" s="106"/>
    </row>
    <row r="8" spans="2:7" ht="15.75" x14ac:dyDescent="0.25">
      <c r="C8" s="105"/>
      <c r="D8" s="106"/>
      <c r="E8" s="106"/>
      <c r="F8" s="106"/>
      <c r="G8" s="106"/>
    </row>
    <row r="9" spans="2:7" ht="15.75" x14ac:dyDescent="0.25">
      <c r="B9" s="92"/>
      <c r="C9" s="105"/>
      <c r="D9" s="106"/>
      <c r="E9" s="106"/>
      <c r="F9" s="106"/>
      <c r="G9" s="106"/>
    </row>
    <row r="10" spans="2:7" ht="15.75" x14ac:dyDescent="0.25">
      <c r="B10" s="92" t="s">
        <v>142</v>
      </c>
      <c r="C10" s="106"/>
      <c r="D10" s="106"/>
      <c r="E10" s="106"/>
      <c r="F10" s="106"/>
      <c r="G10" s="106"/>
    </row>
    <row r="11" spans="2:7" ht="16.5" thickBot="1" x14ac:dyDescent="0.3">
      <c r="B11" s="106"/>
      <c r="C11" s="106"/>
      <c r="D11" s="106"/>
      <c r="E11" s="76"/>
      <c r="F11" s="106"/>
      <c r="G11" s="106"/>
    </row>
    <row r="12" spans="2:7" ht="24.75" thickBot="1" x14ac:dyDescent="0.25">
      <c r="B12" s="59" t="s">
        <v>189</v>
      </c>
      <c r="C12" s="171" t="s">
        <v>72</v>
      </c>
      <c r="D12" s="172" t="s">
        <v>142</v>
      </c>
      <c r="E12" s="172" t="s">
        <v>170</v>
      </c>
      <c r="F12" s="178" t="s">
        <v>118</v>
      </c>
      <c r="G12" s="106"/>
    </row>
    <row r="13" spans="2:7" ht="15" x14ac:dyDescent="0.2">
      <c r="B13" s="196">
        <v>4700</v>
      </c>
      <c r="C13" s="109" t="s">
        <v>148</v>
      </c>
      <c r="D13" s="200">
        <v>50644.62</v>
      </c>
      <c r="E13" s="200"/>
      <c r="F13" s="201">
        <f>E13/D13*100</f>
        <v>0</v>
      </c>
      <c r="G13" t="s">
        <v>193</v>
      </c>
    </row>
    <row r="14" spans="2:7" ht="15.75" x14ac:dyDescent="0.25">
      <c r="B14" s="102"/>
      <c r="C14" s="110"/>
      <c r="D14" s="158"/>
      <c r="E14" s="202"/>
      <c r="F14" s="203"/>
      <c r="G14" t="s">
        <v>194</v>
      </c>
    </row>
    <row r="15" spans="2:7" ht="15.75" thickBot="1" x14ac:dyDescent="0.25">
      <c r="B15" s="204"/>
      <c r="C15" s="205"/>
      <c r="D15" s="159"/>
      <c r="E15" s="206"/>
      <c r="F15" s="207"/>
      <c r="G15" s="106"/>
    </row>
    <row r="16" spans="2:7" ht="16.5" thickBot="1" x14ac:dyDescent="0.3">
      <c r="B16" s="204"/>
      <c r="C16" s="208" t="s">
        <v>73</v>
      </c>
      <c r="D16" s="157">
        <f>SUM(D13:D15)</f>
        <v>50644.62</v>
      </c>
      <c r="E16" s="209">
        <f>SUM(E13:E15)</f>
        <v>0</v>
      </c>
      <c r="F16" s="210">
        <f>E16/D16*100</f>
        <v>0</v>
      </c>
      <c r="G16" s="132"/>
    </row>
    <row r="17" spans="2:11" ht="15" x14ac:dyDescent="0.2">
      <c r="G17" s="106"/>
    </row>
    <row r="18" spans="2:11" ht="15" x14ac:dyDescent="0.2">
      <c r="G18" s="132"/>
    </row>
    <row r="19" spans="2:11" ht="15.75" thickBot="1" x14ac:dyDescent="0.25">
      <c r="D19" s="18"/>
      <c r="E19" s="18"/>
      <c r="G19" s="132"/>
    </row>
    <row r="20" spans="2:11" ht="24.75" thickBot="1" x14ac:dyDescent="0.25">
      <c r="B20" s="250" t="s">
        <v>189</v>
      </c>
      <c r="C20" s="112" t="s">
        <v>74</v>
      </c>
      <c r="D20" s="173" t="s">
        <v>142</v>
      </c>
      <c r="E20" s="172" t="s">
        <v>170</v>
      </c>
      <c r="F20" s="178" t="s">
        <v>118</v>
      </c>
      <c r="G20" s="106"/>
    </row>
    <row r="21" spans="2:11" ht="15" x14ac:dyDescent="0.2">
      <c r="B21" s="196">
        <v>4702</v>
      </c>
      <c r="C21" s="109" t="s">
        <v>195</v>
      </c>
      <c r="D21" s="221">
        <v>17500</v>
      </c>
      <c r="E21" s="221">
        <v>5172.22</v>
      </c>
      <c r="F21" s="255">
        <f>E21/D21*100</f>
        <v>29.555542857142857</v>
      </c>
      <c r="G21" s="106"/>
    </row>
    <row r="22" spans="2:11" ht="15" x14ac:dyDescent="0.2">
      <c r="B22" s="102">
        <v>4703</v>
      </c>
      <c r="C22" s="110" t="s">
        <v>196</v>
      </c>
      <c r="D22" s="155">
        <v>0</v>
      </c>
      <c r="E22" s="155"/>
      <c r="F22" s="256"/>
      <c r="G22" s="106"/>
    </row>
    <row r="23" spans="2:11" ht="15" x14ac:dyDescent="0.2">
      <c r="B23" s="102">
        <v>4704</v>
      </c>
      <c r="C23" s="110" t="s">
        <v>197</v>
      </c>
      <c r="D23" s="155">
        <v>24400</v>
      </c>
      <c r="E23" s="155"/>
      <c r="F23" s="256">
        <f t="shared" ref="F23:F24" si="0">E23/D23*100</f>
        <v>0</v>
      </c>
      <c r="G23" s="106"/>
    </row>
    <row r="24" spans="2:11" ht="15.75" thickBot="1" x14ac:dyDescent="0.25">
      <c r="B24" s="224">
        <v>4705</v>
      </c>
      <c r="C24" s="225" t="s">
        <v>198</v>
      </c>
      <c r="D24" s="206">
        <v>8744.6200000000008</v>
      </c>
      <c r="E24" s="206">
        <v>1594.27</v>
      </c>
      <c r="F24" s="257">
        <f t="shared" si="0"/>
        <v>18.231438301492801</v>
      </c>
      <c r="G24" s="106"/>
    </row>
    <row r="25" spans="2:11" ht="16.5" thickBot="1" x14ac:dyDescent="0.3">
      <c r="B25" s="204"/>
      <c r="C25" s="114" t="s">
        <v>75</v>
      </c>
      <c r="D25" s="156">
        <f>SUM(D21:D24)</f>
        <v>50644.62</v>
      </c>
      <c r="E25" s="157">
        <f>SUM(E21:E24)</f>
        <v>6766.49</v>
      </c>
      <c r="F25" s="503">
        <f>E25/D25*100</f>
        <v>13.360728148419318</v>
      </c>
    </row>
    <row r="28" spans="2:11" x14ac:dyDescent="0.2">
      <c r="D28" s="135"/>
    </row>
    <row r="29" spans="2:11" x14ac:dyDescent="0.2">
      <c r="K29">
        <f>112/8</f>
        <v>14</v>
      </c>
    </row>
  </sheetData>
  <pageMargins left="0.7" right="0.7" top="0.75" bottom="0.75" header="0.3" footer="0.3"/>
  <pageSetup paperSize="9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130" zoomScaleNormal="130" workbookViewId="0">
      <selection activeCell="I21" sqref="I21"/>
    </sheetView>
  </sheetViews>
  <sheetFormatPr defaultRowHeight="12.75" x14ac:dyDescent="0.2"/>
  <cols>
    <col min="1" max="1" width="5.5703125" customWidth="1"/>
    <col min="2" max="2" width="7.5703125" customWidth="1"/>
    <col min="3" max="3" width="42.140625" bestFit="1" customWidth="1"/>
    <col min="4" max="4" width="17.7109375" customWidth="1"/>
    <col min="5" max="5" width="14" customWidth="1"/>
    <col min="6" max="6" width="15.7109375" customWidth="1"/>
    <col min="7" max="7" width="12" bestFit="1" customWidth="1"/>
  </cols>
  <sheetData>
    <row r="1" spans="1:6" x14ac:dyDescent="0.2">
      <c r="B1" s="20" t="s">
        <v>2</v>
      </c>
      <c r="C1" s="21"/>
    </row>
    <row r="2" spans="1:6" x14ac:dyDescent="0.2">
      <c r="B2" s="20" t="s">
        <v>69</v>
      </c>
      <c r="C2" s="21"/>
    </row>
    <row r="3" spans="1:6" x14ac:dyDescent="0.2">
      <c r="B3" s="20" t="s">
        <v>70</v>
      </c>
      <c r="C3" s="21"/>
    </row>
    <row r="4" spans="1:6" x14ac:dyDescent="0.2">
      <c r="B4" s="20"/>
      <c r="C4" s="21"/>
    </row>
    <row r="5" spans="1:6" ht="18" x14ac:dyDescent="0.25">
      <c r="B5" s="22" t="s">
        <v>265</v>
      </c>
      <c r="C5" s="21"/>
      <c r="F5" s="22" t="s">
        <v>316</v>
      </c>
    </row>
    <row r="6" spans="1:6" x14ac:dyDescent="0.2">
      <c r="B6" s="20"/>
      <c r="C6" s="21"/>
    </row>
    <row r="7" spans="1:6" ht="16.5" x14ac:dyDescent="0.25">
      <c r="B7" s="49" t="s">
        <v>142</v>
      </c>
    </row>
    <row r="8" spans="1:6" ht="15.75" x14ac:dyDescent="0.25">
      <c r="B8" s="92" t="s">
        <v>266</v>
      </c>
    </row>
    <row r="9" spans="1:6" ht="15.75" x14ac:dyDescent="0.25">
      <c r="B9" s="92"/>
    </row>
    <row r="10" spans="1:6" ht="13.5" thickBot="1" x14ac:dyDescent="0.25">
      <c r="D10" s="18"/>
      <c r="E10" s="131"/>
    </row>
    <row r="11" spans="1:6" ht="25.9" customHeight="1" thickBot="1" x14ac:dyDescent="0.25">
      <c r="A11" s="23"/>
      <c r="B11" s="170" t="s">
        <v>189</v>
      </c>
      <c r="C11" s="171" t="s">
        <v>72</v>
      </c>
      <c r="D11" s="172" t="s">
        <v>142</v>
      </c>
      <c r="E11" s="172" t="s">
        <v>170</v>
      </c>
      <c r="F11" s="178" t="s">
        <v>118</v>
      </c>
    </row>
    <row r="12" spans="1:6" x14ac:dyDescent="0.2">
      <c r="B12" s="174">
        <v>4900</v>
      </c>
      <c r="C12" s="44" t="s">
        <v>231</v>
      </c>
      <c r="D12" s="190">
        <v>68150</v>
      </c>
      <c r="E12" s="184">
        <v>0</v>
      </c>
      <c r="F12" s="245">
        <f>E12/D12*100</f>
        <v>0</v>
      </c>
    </row>
    <row r="13" spans="1:6" x14ac:dyDescent="0.2">
      <c r="B13" s="48"/>
      <c r="C13" s="45"/>
      <c r="D13" s="191"/>
      <c r="E13" s="183"/>
      <c r="F13" s="175"/>
    </row>
    <row r="14" spans="1:6" ht="13.5" thickBot="1" x14ac:dyDescent="0.25">
      <c r="B14" s="60"/>
      <c r="C14" s="181"/>
      <c r="D14" s="192"/>
      <c r="E14" s="61"/>
      <c r="F14" s="180"/>
    </row>
    <row r="15" spans="1:6" ht="13.5" thickBot="1" x14ac:dyDescent="0.25">
      <c r="B15" s="176"/>
      <c r="C15" s="35" t="s">
        <v>73</v>
      </c>
      <c r="D15" s="193">
        <f>SUM(D12:D14)</f>
        <v>68150</v>
      </c>
      <c r="E15" s="185">
        <f>SUM(E12:E14)</f>
        <v>0</v>
      </c>
      <c r="F15" s="186"/>
    </row>
    <row r="18" spans="1:7" ht="13.5" thickBot="1" x14ac:dyDescent="0.25">
      <c r="D18" s="18"/>
      <c r="E18" s="18"/>
    </row>
    <row r="19" spans="1:7" ht="24.75" thickBot="1" x14ac:dyDescent="0.25">
      <c r="A19" s="23"/>
      <c r="B19" s="250" t="s">
        <v>189</v>
      </c>
      <c r="C19" s="112" t="s">
        <v>74</v>
      </c>
      <c r="D19" s="172" t="s">
        <v>142</v>
      </c>
      <c r="E19" s="172" t="s">
        <v>170</v>
      </c>
      <c r="F19" s="178" t="s">
        <v>118</v>
      </c>
    </row>
    <row r="20" spans="1:7" x14ac:dyDescent="0.2">
      <c r="B20" s="174">
        <v>4901</v>
      </c>
      <c r="C20" s="44" t="s">
        <v>317</v>
      </c>
      <c r="D20" s="190">
        <v>22520</v>
      </c>
      <c r="E20" s="188"/>
      <c r="F20" s="246">
        <f>E20/D20*100</f>
        <v>0</v>
      </c>
    </row>
    <row r="21" spans="1:7" x14ac:dyDescent="0.2">
      <c r="B21" s="48">
        <v>4902</v>
      </c>
      <c r="C21" s="45" t="s">
        <v>318</v>
      </c>
      <c r="D21" s="191">
        <f>40*800</f>
        <v>32000</v>
      </c>
      <c r="E21" s="187"/>
      <c r="F21" s="248">
        <f t="shared" ref="F21:F23" si="0">E21/D21*100</f>
        <v>0</v>
      </c>
      <c r="G21" s="440"/>
    </row>
    <row r="22" spans="1:7" x14ac:dyDescent="0.2">
      <c r="B22" s="48">
        <v>4903</v>
      </c>
      <c r="C22" s="45" t="s">
        <v>319</v>
      </c>
      <c r="D22" s="191">
        <f>D12*0.05</f>
        <v>3407.5</v>
      </c>
      <c r="E22" s="187"/>
      <c r="F22" s="248">
        <f t="shared" si="0"/>
        <v>0</v>
      </c>
    </row>
    <row r="23" spans="1:7" x14ac:dyDescent="0.2">
      <c r="B23" s="48">
        <v>4904</v>
      </c>
      <c r="C23" s="45" t="s">
        <v>320</v>
      </c>
      <c r="D23" s="191">
        <f>D12*0.15</f>
        <v>10222.5</v>
      </c>
      <c r="E23" s="187"/>
      <c r="F23" s="248">
        <f t="shared" si="0"/>
        <v>0</v>
      </c>
    </row>
    <row r="24" spans="1:7" ht="13.5" thickBot="1" x14ac:dyDescent="0.25">
      <c r="B24" s="60"/>
      <c r="C24" s="181"/>
      <c r="D24" s="192"/>
      <c r="E24" s="189"/>
      <c r="F24" s="249"/>
    </row>
    <row r="25" spans="1:7" ht="13.5" thickBot="1" x14ac:dyDescent="0.25">
      <c r="B25" s="176"/>
      <c r="C25" s="52" t="s">
        <v>75</v>
      </c>
      <c r="D25" s="193">
        <f>SUM(D20:D23)</f>
        <v>68150</v>
      </c>
      <c r="E25" s="193">
        <f>SUM(E20:E23)</f>
        <v>0</v>
      </c>
      <c r="F25" s="247">
        <f t="shared" ref="F25" si="1">E25/D25*100</f>
        <v>0</v>
      </c>
    </row>
    <row r="26" spans="1:7" x14ac:dyDescent="0.2">
      <c r="C26" s="62"/>
      <c r="E26" s="31"/>
    </row>
    <row r="27" spans="1:7" x14ac:dyDescent="0.2">
      <c r="C27" s="16"/>
      <c r="D27" s="9"/>
      <c r="E27" s="43"/>
    </row>
    <row r="28" spans="1:7" x14ac:dyDescent="0.2">
      <c r="D28" s="5"/>
      <c r="E28" s="32"/>
    </row>
    <row r="29" spans="1:7" x14ac:dyDescent="0.2">
      <c r="D29" s="31"/>
    </row>
    <row r="30" spans="1:7" x14ac:dyDescent="0.2">
      <c r="D30" s="5"/>
      <c r="E30" s="3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</sheetPr>
  <dimension ref="A1:AT158"/>
  <sheetViews>
    <sheetView tabSelected="1" topLeftCell="A11" zoomScale="110" zoomScaleNormal="110" workbookViewId="0">
      <selection activeCell="E33" sqref="E33"/>
    </sheetView>
  </sheetViews>
  <sheetFormatPr defaultRowHeight="12.75" x14ac:dyDescent="0.2"/>
  <cols>
    <col min="1" max="1" width="6.140625" customWidth="1"/>
    <col min="2" max="2" width="10.140625" customWidth="1"/>
    <col min="3" max="3" width="100.28515625" customWidth="1"/>
    <col min="4" max="4" width="23.42578125" bestFit="1" customWidth="1"/>
    <col min="5" max="5" width="19.42578125" bestFit="1" customWidth="1"/>
    <col min="6" max="6" width="17.7109375" customWidth="1"/>
    <col min="7" max="7" width="13.28515625" style="5" customWidth="1"/>
    <col min="8" max="8" width="16.5703125" bestFit="1" customWidth="1"/>
    <col min="9" max="9" width="9.140625" style="5"/>
    <col min="10" max="10" width="9.85546875" bestFit="1" customWidth="1"/>
  </cols>
  <sheetData>
    <row r="1" spans="1:10" ht="15" customHeight="1" x14ac:dyDescent="0.2">
      <c r="B1" s="20" t="s">
        <v>2</v>
      </c>
      <c r="E1" s="1"/>
      <c r="F1" s="1"/>
      <c r="G1"/>
      <c r="H1" s="5"/>
      <c r="I1"/>
      <c r="J1" s="5"/>
    </row>
    <row r="2" spans="1:10" x14ac:dyDescent="0.2">
      <c r="A2" s="64"/>
      <c r="B2" s="20" t="s">
        <v>69</v>
      </c>
      <c r="C2" s="2"/>
      <c r="G2"/>
      <c r="H2" s="5"/>
      <c r="I2"/>
      <c r="J2" s="5"/>
    </row>
    <row r="3" spans="1:10" x14ac:dyDescent="0.2">
      <c r="A3" s="65"/>
      <c r="B3" s="20" t="s">
        <v>70</v>
      </c>
      <c r="C3" s="66"/>
      <c r="D3" s="68"/>
      <c r="E3" s="68"/>
      <c r="G3"/>
      <c r="H3" s="5"/>
      <c r="I3"/>
      <c r="J3" s="5"/>
    </row>
    <row r="4" spans="1:10" x14ac:dyDescent="0.2">
      <c r="G4"/>
      <c r="H4" s="5"/>
      <c r="I4"/>
      <c r="J4" s="5"/>
    </row>
    <row r="5" spans="1:10" x14ac:dyDescent="0.2">
      <c r="G5"/>
      <c r="H5" s="5"/>
      <c r="I5"/>
      <c r="J5" s="5"/>
    </row>
    <row r="6" spans="1:10" x14ac:dyDescent="0.2">
      <c r="G6"/>
      <c r="H6" s="5"/>
      <c r="I6"/>
      <c r="J6" s="5"/>
    </row>
    <row r="7" spans="1:10" x14ac:dyDescent="0.2">
      <c r="C7" s="20"/>
      <c r="G7"/>
      <c r="H7" s="5"/>
      <c r="I7"/>
      <c r="J7" s="5"/>
    </row>
    <row r="8" spans="1:10" ht="18" x14ac:dyDescent="0.25">
      <c r="B8" s="22" t="s">
        <v>223</v>
      </c>
      <c r="E8" s="22" t="s">
        <v>99</v>
      </c>
      <c r="G8"/>
      <c r="H8" s="5"/>
      <c r="I8"/>
      <c r="J8" s="5"/>
    </row>
    <row r="9" spans="1:10" x14ac:dyDescent="0.2">
      <c r="C9" s="20"/>
      <c r="G9"/>
      <c r="H9" s="5"/>
      <c r="I9"/>
      <c r="J9" s="5"/>
    </row>
    <row r="10" spans="1:10" ht="16.5" x14ac:dyDescent="0.25">
      <c r="B10" s="49" t="s">
        <v>142</v>
      </c>
      <c r="G10"/>
      <c r="H10" s="5"/>
      <c r="I10"/>
      <c r="J10" s="5"/>
    </row>
    <row r="11" spans="1:10" x14ac:dyDescent="0.2">
      <c r="C11" s="20"/>
      <c r="G11"/>
      <c r="H11" s="5"/>
      <c r="I11"/>
      <c r="J11" s="5"/>
    </row>
    <row r="12" spans="1:10" ht="13.5" thickBot="1" x14ac:dyDescent="0.25">
      <c r="E12" s="1"/>
      <c r="G12"/>
      <c r="H12" s="5"/>
      <c r="I12"/>
      <c r="J12" s="5"/>
    </row>
    <row r="13" spans="1:10" ht="35.25" customHeight="1" thickBot="1" x14ac:dyDescent="0.25">
      <c r="A13" s="23"/>
      <c r="B13" s="250" t="s">
        <v>189</v>
      </c>
      <c r="C13" s="197" t="s">
        <v>72</v>
      </c>
      <c r="D13" s="113" t="s">
        <v>142</v>
      </c>
      <c r="E13" s="412" t="s">
        <v>170</v>
      </c>
      <c r="F13" s="199" t="s">
        <v>118</v>
      </c>
      <c r="G13" s="129"/>
      <c r="H13" s="5"/>
      <c r="I13"/>
      <c r="J13" s="5"/>
    </row>
    <row r="14" spans="1:10" ht="15.75" thickBot="1" x14ac:dyDescent="0.25">
      <c r="B14" s="196">
        <v>3012</v>
      </c>
      <c r="C14" s="109" t="s">
        <v>234</v>
      </c>
      <c r="D14" s="420">
        <v>234650</v>
      </c>
      <c r="E14" s="421">
        <v>117325.02</v>
      </c>
      <c r="F14" s="422">
        <f>+E14/D14*100</f>
        <v>50.000008523332632</v>
      </c>
      <c r="H14" s="5"/>
      <c r="I14"/>
      <c r="J14" s="5"/>
    </row>
    <row r="15" spans="1:10" ht="15" customHeight="1" thickBot="1" x14ac:dyDescent="0.25">
      <c r="B15" s="102">
        <v>3021</v>
      </c>
      <c r="C15" s="110" t="s">
        <v>235</v>
      </c>
      <c r="D15" s="291">
        <v>88343.71</v>
      </c>
      <c r="E15" s="291">
        <v>44171.88</v>
      </c>
      <c r="F15" s="422">
        <f t="shared" ref="F15:F20" si="0">+E15/D15*100</f>
        <v>50.000028298562505</v>
      </c>
      <c r="H15" s="5"/>
      <c r="I15"/>
      <c r="J15" s="5"/>
    </row>
    <row r="16" spans="1:10" ht="15" customHeight="1" thickBot="1" x14ac:dyDescent="0.25">
      <c r="B16" s="102">
        <v>2998</v>
      </c>
      <c r="C16" s="110" t="s">
        <v>236</v>
      </c>
      <c r="D16" s="291">
        <v>8200</v>
      </c>
      <c r="E16" s="291">
        <v>4098</v>
      </c>
      <c r="F16" s="422">
        <f t="shared" si="0"/>
        <v>49.975609756097562</v>
      </c>
      <c r="H16" s="5"/>
      <c r="I16"/>
      <c r="J16" s="5"/>
    </row>
    <row r="17" spans="2:10" ht="15" customHeight="1" thickBot="1" x14ac:dyDescent="0.25">
      <c r="B17" s="102">
        <v>3016</v>
      </c>
      <c r="C17" s="110" t="s">
        <v>237</v>
      </c>
      <c r="D17" s="291">
        <v>34000</v>
      </c>
      <c r="E17" s="292">
        <v>23000</v>
      </c>
      <c r="F17" s="422">
        <f t="shared" si="0"/>
        <v>67.64705882352942</v>
      </c>
      <c r="H17" s="5"/>
      <c r="I17"/>
      <c r="J17" s="5"/>
    </row>
    <row r="18" spans="2:10" ht="15" customHeight="1" thickBot="1" x14ac:dyDescent="0.25">
      <c r="B18" s="102">
        <v>3041</v>
      </c>
      <c r="C18" s="110" t="s">
        <v>342</v>
      </c>
      <c r="D18" s="291">
        <f>13000-5000</f>
        <v>8000</v>
      </c>
      <c r="E18" s="293">
        <v>1992.8</v>
      </c>
      <c r="F18" s="422">
        <f t="shared" si="0"/>
        <v>24.91</v>
      </c>
      <c r="G18" s="277"/>
      <c r="H18" s="5"/>
      <c r="J18" s="5"/>
    </row>
    <row r="19" spans="2:10" ht="15.75" thickBot="1" x14ac:dyDescent="0.25">
      <c r="B19" s="224"/>
      <c r="C19" s="225"/>
      <c r="D19" s="424"/>
      <c r="E19" s="425"/>
      <c r="F19" s="422"/>
      <c r="G19" s="277"/>
      <c r="H19" s="5"/>
      <c r="J19" s="5"/>
    </row>
    <row r="20" spans="2:10" ht="16.5" thickBot="1" x14ac:dyDescent="0.3">
      <c r="B20" s="176"/>
      <c r="C20" s="111" t="s">
        <v>73</v>
      </c>
      <c r="D20" s="414">
        <f>SUM(D14:D19)</f>
        <v>373193.71</v>
      </c>
      <c r="E20" s="414">
        <f>SUM(E14:E19)</f>
        <v>190587.69999999998</v>
      </c>
      <c r="F20" s="422">
        <f t="shared" si="0"/>
        <v>51.069376276465107</v>
      </c>
      <c r="H20" s="5"/>
      <c r="I20"/>
      <c r="J20" s="5"/>
    </row>
    <row r="21" spans="2:10" ht="15" customHeight="1" thickBot="1" x14ac:dyDescent="0.25">
      <c r="B21" s="70"/>
      <c r="C21" s="71"/>
      <c r="D21" s="126"/>
      <c r="E21" s="126"/>
      <c r="F21" s="69" t="s">
        <v>117</v>
      </c>
      <c r="H21" s="5"/>
      <c r="I21"/>
      <c r="J21" s="5"/>
    </row>
    <row r="22" spans="2:10" ht="39.75" customHeight="1" thickBot="1" x14ac:dyDescent="0.25">
      <c r="B22" s="59" t="s">
        <v>189</v>
      </c>
      <c r="C22" s="234" t="s">
        <v>224</v>
      </c>
      <c r="D22" s="108" t="s">
        <v>142</v>
      </c>
      <c r="E22" s="296" t="s">
        <v>170</v>
      </c>
      <c r="F22" s="120" t="s">
        <v>118</v>
      </c>
      <c r="G22"/>
      <c r="H22" s="5"/>
      <c r="I22"/>
      <c r="J22" s="5"/>
    </row>
    <row r="23" spans="2:10" ht="16.5" thickBot="1" x14ac:dyDescent="0.3">
      <c r="B23" s="568" t="s">
        <v>234</v>
      </c>
      <c r="C23" s="569"/>
      <c r="D23" s="416">
        <f>SUM(D24:D25)</f>
        <v>234650</v>
      </c>
      <c r="E23" s="416">
        <f>SUM(E24:E25)</f>
        <v>61974.92</v>
      </c>
      <c r="F23" s="423">
        <f>E23/D23*100</f>
        <v>26.411642872363096</v>
      </c>
      <c r="G23" s="63"/>
      <c r="H23" s="473"/>
      <c r="I23"/>
      <c r="J23" s="5"/>
    </row>
    <row r="24" spans="2:10" ht="15.75" x14ac:dyDescent="0.25">
      <c r="B24" s="430">
        <v>10100</v>
      </c>
      <c r="C24" s="419" t="s">
        <v>239</v>
      </c>
      <c r="D24" s="411">
        <v>71500</v>
      </c>
      <c r="E24" s="288">
        <v>38563.870000000003</v>
      </c>
      <c r="F24" s="423">
        <f t="shared" ref="F24:F51" si="1">E24/D24*100</f>
        <v>53.935482517482527</v>
      </c>
      <c r="G24" s="9"/>
      <c r="H24" s="473"/>
      <c r="I24"/>
      <c r="J24" s="5"/>
    </row>
    <row r="25" spans="2:10" ht="15.75" x14ac:dyDescent="0.25">
      <c r="B25" s="102"/>
      <c r="C25" s="290" t="s">
        <v>240</v>
      </c>
      <c r="D25" s="291">
        <v>163150</v>
      </c>
      <c r="E25" s="288">
        <f>SUM(E26:E32)</f>
        <v>23411.05</v>
      </c>
      <c r="F25" s="423">
        <f t="shared" si="1"/>
        <v>14.349402390438245</v>
      </c>
      <c r="G25" s="9"/>
      <c r="H25" s="9"/>
      <c r="I25"/>
      <c r="J25" s="122"/>
    </row>
    <row r="26" spans="2:10" ht="15" x14ac:dyDescent="0.2">
      <c r="B26" s="102">
        <v>10101</v>
      </c>
      <c r="C26" s="110" t="s">
        <v>241</v>
      </c>
      <c r="D26" s="291">
        <v>15000</v>
      </c>
      <c r="E26" s="288">
        <v>1298.6400000000001</v>
      </c>
      <c r="F26" s="423">
        <f t="shared" si="1"/>
        <v>8.6576000000000004</v>
      </c>
      <c r="G26" s="9"/>
      <c r="H26" s="9"/>
      <c r="I26"/>
      <c r="J26" s="5"/>
    </row>
    <row r="27" spans="2:10" ht="15" x14ac:dyDescent="0.2">
      <c r="B27" s="102">
        <v>10102</v>
      </c>
      <c r="C27" s="110" t="s">
        <v>242</v>
      </c>
      <c r="D27" s="291">
        <v>32000</v>
      </c>
      <c r="E27" s="288">
        <v>9411.6</v>
      </c>
      <c r="F27" s="423">
        <f t="shared" si="1"/>
        <v>29.411249999999999</v>
      </c>
      <c r="G27" s="9"/>
      <c r="H27" s="9"/>
      <c r="J27" s="5"/>
    </row>
    <row r="28" spans="2:10" ht="15" x14ac:dyDescent="0.2">
      <c r="B28" s="102">
        <v>10103</v>
      </c>
      <c r="C28" s="110" t="s">
        <v>243</v>
      </c>
      <c r="D28" s="291">
        <v>21300</v>
      </c>
      <c r="E28" s="288"/>
      <c r="F28" s="423">
        <f t="shared" si="1"/>
        <v>0</v>
      </c>
      <c r="G28" s="9"/>
      <c r="H28" s="9"/>
      <c r="I28"/>
      <c r="J28" s="5"/>
    </row>
    <row r="29" spans="2:10" ht="15" x14ac:dyDescent="0.2">
      <c r="B29" s="102">
        <v>10104</v>
      </c>
      <c r="C29" s="110" t="s">
        <v>244</v>
      </c>
      <c r="D29" s="291">
        <v>17200</v>
      </c>
      <c r="E29" s="288">
        <v>6067.25</v>
      </c>
      <c r="F29" s="423">
        <f t="shared" si="1"/>
        <v>35.274709302325583</v>
      </c>
      <c r="G29" s="9"/>
      <c r="H29" s="9"/>
      <c r="I29"/>
      <c r="J29" s="5"/>
    </row>
    <row r="30" spans="2:10" ht="15" x14ac:dyDescent="0.2">
      <c r="B30" s="102">
        <v>10105</v>
      </c>
      <c r="C30" s="110" t="s">
        <v>245</v>
      </c>
      <c r="D30" s="291">
        <v>68150</v>
      </c>
      <c r="E30" s="288"/>
      <c r="F30" s="423">
        <f t="shared" si="1"/>
        <v>0</v>
      </c>
      <c r="G30" s="9"/>
      <c r="H30" s="9"/>
      <c r="J30" s="5"/>
    </row>
    <row r="31" spans="2:10" ht="15" x14ac:dyDescent="0.2">
      <c r="B31" s="102">
        <v>10106</v>
      </c>
      <c r="C31" s="110" t="s">
        <v>246</v>
      </c>
      <c r="D31" s="291">
        <v>7200</v>
      </c>
      <c r="E31" s="288">
        <v>1620.7</v>
      </c>
      <c r="F31" s="423">
        <f t="shared" si="1"/>
        <v>22.509722222222223</v>
      </c>
      <c r="G31" s="9"/>
      <c r="H31" s="99"/>
      <c r="J31" s="5"/>
    </row>
    <row r="32" spans="2:10" ht="15.75" thickBot="1" x14ac:dyDescent="0.25">
      <c r="B32" s="431">
        <v>10107</v>
      </c>
      <c r="C32" s="216" t="s">
        <v>247</v>
      </c>
      <c r="D32" s="413">
        <v>2300</v>
      </c>
      <c r="E32" s="288">
        <v>5012.8599999999997</v>
      </c>
      <c r="F32" s="423">
        <f t="shared" si="1"/>
        <v>217.95043478260868</v>
      </c>
      <c r="G32" s="9"/>
      <c r="H32" s="99"/>
      <c r="I32"/>
      <c r="J32" s="5"/>
    </row>
    <row r="33" spans="2:10" ht="16.5" thickBot="1" x14ac:dyDescent="0.3">
      <c r="B33" s="584" t="s">
        <v>235</v>
      </c>
      <c r="C33" s="585"/>
      <c r="D33" s="416">
        <f>+D34+D35+D36+D38</f>
        <v>88343.71</v>
      </c>
      <c r="E33" s="416">
        <f>+E34+E35+E36+E38</f>
        <v>47332.33</v>
      </c>
      <c r="F33" s="423">
        <f t="shared" si="1"/>
        <v>53.577475974237444</v>
      </c>
      <c r="G33" s="9"/>
      <c r="H33" s="121"/>
      <c r="J33" s="5"/>
    </row>
    <row r="34" spans="2:10" ht="17.25" x14ac:dyDescent="0.3">
      <c r="B34" s="430">
        <v>10200</v>
      </c>
      <c r="C34" s="294" t="s">
        <v>248</v>
      </c>
      <c r="D34" s="411">
        <v>72265.88</v>
      </c>
      <c r="E34" s="289">
        <v>45288.83</v>
      </c>
      <c r="F34" s="423">
        <f t="shared" si="1"/>
        <v>62.669727401091635</v>
      </c>
      <c r="G34" s="9"/>
      <c r="H34" s="99"/>
      <c r="I34"/>
      <c r="J34" s="5"/>
    </row>
    <row r="35" spans="2:10" ht="15" x14ac:dyDescent="0.2">
      <c r="B35" s="102">
        <v>10201</v>
      </c>
      <c r="C35" s="110" t="s">
        <v>249</v>
      </c>
      <c r="D35" s="291">
        <v>2180.98</v>
      </c>
      <c r="E35" s="288"/>
      <c r="F35" s="423">
        <f t="shared" si="1"/>
        <v>0</v>
      </c>
      <c r="G35" s="9"/>
      <c r="H35" s="99"/>
      <c r="I35"/>
      <c r="J35" s="5"/>
    </row>
    <row r="36" spans="2:10" ht="15" x14ac:dyDescent="0.2">
      <c r="B36" s="102">
        <v>10202</v>
      </c>
      <c r="C36" s="110" t="s">
        <v>250</v>
      </c>
      <c r="D36" s="291">
        <v>5578.66</v>
      </c>
      <c r="E36" s="288"/>
      <c r="F36" s="423">
        <f t="shared" si="1"/>
        <v>0</v>
      </c>
      <c r="G36" s="9"/>
      <c r="H36" s="99"/>
      <c r="I36"/>
      <c r="J36" s="5"/>
    </row>
    <row r="37" spans="2:10" ht="15" x14ac:dyDescent="0.2">
      <c r="B37" s="102"/>
      <c r="C37" s="110" t="s">
        <v>251</v>
      </c>
      <c r="D37" s="291">
        <v>5578.66</v>
      </c>
      <c r="E37" s="288"/>
      <c r="F37" s="423">
        <f t="shared" si="1"/>
        <v>0</v>
      </c>
      <c r="G37" s="9"/>
      <c r="H37" s="99"/>
      <c r="I37"/>
      <c r="J37" s="5"/>
    </row>
    <row r="38" spans="2:10" ht="15" x14ac:dyDescent="0.2">
      <c r="B38" s="102">
        <v>10203</v>
      </c>
      <c r="C38" s="110" t="s">
        <v>252</v>
      </c>
      <c r="D38" s="291">
        <v>8318.19</v>
      </c>
      <c r="E38" s="288">
        <f>+E39+E40</f>
        <v>2043.5</v>
      </c>
      <c r="F38" s="423">
        <f t="shared" si="1"/>
        <v>24.566642502756007</v>
      </c>
      <c r="G38" s="9"/>
      <c r="H38" s="99"/>
      <c r="I38"/>
      <c r="J38" s="5"/>
    </row>
    <row r="39" spans="2:10" ht="15" x14ac:dyDescent="0.2">
      <c r="B39" s="102"/>
      <c r="C39" s="110" t="s">
        <v>253</v>
      </c>
      <c r="D39" s="291">
        <v>3318.19</v>
      </c>
      <c r="E39" s="288">
        <v>2043.5</v>
      </c>
      <c r="F39" s="423">
        <f t="shared" si="1"/>
        <v>61.584779653967978</v>
      </c>
      <c r="G39" s="9"/>
      <c r="H39" s="99"/>
      <c r="I39"/>
      <c r="J39" s="5"/>
    </row>
    <row r="40" spans="2:10" ht="15.75" thickBot="1" x14ac:dyDescent="0.25">
      <c r="B40" s="431"/>
      <c r="C40" s="216" t="s">
        <v>254</v>
      </c>
      <c r="D40" s="413">
        <v>5000</v>
      </c>
      <c r="E40" s="288"/>
      <c r="F40" s="423">
        <f t="shared" si="1"/>
        <v>0</v>
      </c>
      <c r="G40" s="9"/>
      <c r="H40" s="99"/>
      <c r="I40"/>
      <c r="J40" s="5"/>
    </row>
    <row r="41" spans="2:10" ht="16.5" thickBot="1" x14ac:dyDescent="0.3">
      <c r="B41" s="584" t="s">
        <v>236</v>
      </c>
      <c r="C41" s="585"/>
      <c r="D41" s="416">
        <f>SUM(D42:D44)</f>
        <v>8200</v>
      </c>
      <c r="E41" s="415"/>
      <c r="F41" s="423">
        <f t="shared" si="1"/>
        <v>0</v>
      </c>
      <c r="G41" s="9"/>
      <c r="H41" s="99"/>
      <c r="I41"/>
      <c r="J41" s="5"/>
    </row>
    <row r="42" spans="2:10" ht="15" x14ac:dyDescent="0.2">
      <c r="B42" s="430">
        <v>10300</v>
      </c>
      <c r="C42" s="294" t="s">
        <v>255</v>
      </c>
      <c r="D42" s="411">
        <v>5500</v>
      </c>
      <c r="E42" s="288"/>
      <c r="F42" s="423">
        <f t="shared" si="1"/>
        <v>0</v>
      </c>
      <c r="G42" s="9"/>
      <c r="H42" s="99"/>
      <c r="I42"/>
      <c r="J42" s="5"/>
    </row>
    <row r="43" spans="2:10" ht="15" x14ac:dyDescent="0.2">
      <c r="B43" s="102">
        <v>10301</v>
      </c>
      <c r="C43" s="110" t="s">
        <v>256</v>
      </c>
      <c r="D43" s="291">
        <v>2300</v>
      </c>
      <c r="E43" s="288"/>
      <c r="F43" s="423">
        <f t="shared" si="1"/>
        <v>0</v>
      </c>
      <c r="G43" s="9"/>
      <c r="H43" s="99"/>
      <c r="I43"/>
      <c r="J43" s="5"/>
    </row>
    <row r="44" spans="2:10" ht="15.75" thickBot="1" x14ac:dyDescent="0.25">
      <c r="B44" s="431">
        <v>10302</v>
      </c>
      <c r="C44" s="216" t="s">
        <v>257</v>
      </c>
      <c r="D44" s="413">
        <v>400</v>
      </c>
      <c r="E44" s="288"/>
      <c r="F44" s="423">
        <f t="shared" si="1"/>
        <v>0</v>
      </c>
      <c r="G44" s="9"/>
      <c r="H44" s="99"/>
      <c r="I44"/>
      <c r="J44" s="5"/>
    </row>
    <row r="45" spans="2:10" ht="16.5" thickBot="1" x14ac:dyDescent="0.3">
      <c r="B45" s="218"/>
      <c r="C45" s="417" t="s">
        <v>237</v>
      </c>
      <c r="D45" s="418">
        <f>SUM(D46:D48)</f>
        <v>34000</v>
      </c>
      <c r="E45" s="415"/>
      <c r="F45" s="423">
        <f t="shared" si="1"/>
        <v>0</v>
      </c>
      <c r="G45" s="9"/>
      <c r="H45" s="99"/>
      <c r="I45"/>
      <c r="J45" s="5"/>
    </row>
    <row r="46" spans="2:10" ht="15" x14ac:dyDescent="0.2">
      <c r="B46" s="430">
        <v>10400</v>
      </c>
      <c r="C46" s="294" t="s">
        <v>258</v>
      </c>
      <c r="D46" s="411">
        <v>21871.34</v>
      </c>
      <c r="E46" s="288"/>
      <c r="F46" s="423">
        <f t="shared" si="1"/>
        <v>0</v>
      </c>
      <c r="G46" s="9"/>
      <c r="H46" s="99"/>
      <c r="I46"/>
      <c r="J46" s="5"/>
    </row>
    <row r="47" spans="2:10" ht="15" x14ac:dyDescent="0.2">
      <c r="B47" s="102">
        <v>10401</v>
      </c>
      <c r="C47" s="110" t="s">
        <v>259</v>
      </c>
      <c r="D47" s="291">
        <v>6128.66</v>
      </c>
      <c r="E47" s="288"/>
      <c r="F47" s="423">
        <f t="shared" si="1"/>
        <v>0</v>
      </c>
      <c r="G47" s="9"/>
      <c r="H47" s="99"/>
      <c r="I47"/>
      <c r="J47" s="5"/>
    </row>
    <row r="48" spans="2:10" ht="15.75" thickBot="1" x14ac:dyDescent="0.25">
      <c r="B48" s="431">
        <v>10402</v>
      </c>
      <c r="C48" s="216" t="s">
        <v>260</v>
      </c>
      <c r="D48" s="472">
        <v>6000</v>
      </c>
      <c r="E48" s="288"/>
      <c r="F48" s="423">
        <f t="shared" si="1"/>
        <v>0</v>
      </c>
      <c r="G48" s="9"/>
      <c r="H48" s="99"/>
      <c r="I48"/>
      <c r="J48" s="5"/>
    </row>
    <row r="49" spans="1:46" ht="16.5" thickBot="1" x14ac:dyDescent="0.3">
      <c r="B49" s="584" t="s">
        <v>238</v>
      </c>
      <c r="C49" s="585"/>
      <c r="D49" s="418">
        <f>SUM(D50:D51)</f>
        <v>13000</v>
      </c>
      <c r="E49" s="415"/>
      <c r="F49" s="423">
        <f t="shared" si="1"/>
        <v>0</v>
      </c>
      <c r="G49" s="9"/>
      <c r="H49" s="99"/>
      <c r="I49"/>
      <c r="J49" s="5"/>
    </row>
    <row r="50" spans="1:46" ht="15" x14ac:dyDescent="0.2">
      <c r="B50" s="430">
        <v>10500</v>
      </c>
      <c r="C50" s="294" t="s">
        <v>261</v>
      </c>
      <c r="D50" s="295">
        <v>10000</v>
      </c>
      <c r="E50" s="288"/>
      <c r="F50" s="423">
        <f t="shared" si="1"/>
        <v>0</v>
      </c>
      <c r="G50" s="9"/>
      <c r="H50" s="99"/>
      <c r="I50"/>
      <c r="J50" s="5"/>
    </row>
    <row r="51" spans="1:46" ht="15" x14ac:dyDescent="0.2">
      <c r="B51" s="102">
        <v>10501</v>
      </c>
      <c r="C51" s="110" t="s">
        <v>262</v>
      </c>
      <c r="D51" s="288">
        <v>3000</v>
      </c>
      <c r="E51" s="288"/>
      <c r="F51" s="423">
        <f t="shared" si="1"/>
        <v>0</v>
      </c>
      <c r="G51" s="9"/>
      <c r="H51" s="99"/>
      <c r="I51"/>
      <c r="J51" s="5"/>
    </row>
    <row r="52" spans="1:46" s="74" customFormat="1" ht="15" x14ac:dyDescent="0.2">
      <c r="A52"/>
      <c r="B52" s="102"/>
      <c r="C52" s="110"/>
      <c r="D52" s="288"/>
      <c r="E52" s="288"/>
      <c r="F52" s="423"/>
      <c r="G52" s="9"/>
      <c r="H52" s="99"/>
      <c r="I52"/>
      <c r="J52" s="5"/>
      <c r="K52"/>
      <c r="L52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</row>
    <row r="53" spans="1:46" ht="15.75" thickBot="1" x14ac:dyDescent="0.25">
      <c r="A53" s="74"/>
      <c r="B53" s="431"/>
      <c r="C53" s="216"/>
      <c r="D53" s="426"/>
      <c r="E53" s="426"/>
      <c r="F53" s="432"/>
      <c r="G53" s="9"/>
      <c r="H53" s="99"/>
      <c r="I53" s="73"/>
      <c r="J53" s="72"/>
      <c r="K53" s="73"/>
      <c r="L53" s="73"/>
    </row>
    <row r="54" spans="1:46" s="73" customFormat="1" ht="16.5" thickBot="1" x14ac:dyDescent="0.3">
      <c r="A54"/>
      <c r="B54" s="218"/>
      <c r="C54" s="427" t="s">
        <v>263</v>
      </c>
      <c r="D54" s="428">
        <f>+D49+D45+D41+D33+D23</f>
        <v>378193.71</v>
      </c>
      <c r="E54" s="428">
        <f>+E49+E45+E41+E33+E23</f>
        <v>109307.25</v>
      </c>
      <c r="F54" s="429">
        <f>E54/D54*100</f>
        <v>28.902450545779836</v>
      </c>
      <c r="G54" s="9"/>
      <c r="H54" s="99"/>
      <c r="I54"/>
      <c r="J54" s="5"/>
      <c r="K54"/>
      <c r="L54"/>
    </row>
    <row r="55" spans="1:46" x14ac:dyDescent="0.2">
      <c r="C55" s="278"/>
      <c r="D55" s="279"/>
      <c r="E55" s="280"/>
      <c r="F55" s="5"/>
      <c r="G55"/>
      <c r="H55" s="9"/>
      <c r="I55"/>
      <c r="J55" s="5"/>
    </row>
    <row r="56" spans="1:46" x14ac:dyDescent="0.2">
      <c r="D56" s="281"/>
      <c r="E56" s="281"/>
      <c r="F56" s="5" t="s">
        <v>117</v>
      </c>
      <c r="G56"/>
      <c r="H56" s="1"/>
      <c r="I56"/>
      <c r="J56" s="5"/>
    </row>
    <row r="57" spans="1:46" x14ac:dyDescent="0.2">
      <c r="D57" s="281"/>
      <c r="E57" s="281"/>
      <c r="F57" s="5" t="s">
        <v>117</v>
      </c>
      <c r="G57"/>
      <c r="H57" s="1"/>
      <c r="I57"/>
      <c r="J57" s="5"/>
    </row>
    <row r="58" spans="1:46" x14ac:dyDescent="0.2">
      <c r="B58" s="70"/>
      <c r="C58" s="70"/>
      <c r="D58" s="281"/>
      <c r="E58" s="281"/>
      <c r="F58" s="5"/>
      <c r="G58"/>
      <c r="H58" s="1"/>
      <c r="I58"/>
      <c r="J58" s="5"/>
    </row>
    <row r="59" spans="1:46" x14ac:dyDescent="0.2">
      <c r="C59" s="282"/>
      <c r="D59" s="75"/>
      <c r="E59" s="75"/>
      <c r="F59" s="5"/>
      <c r="G59"/>
      <c r="H59" s="1"/>
      <c r="I59"/>
      <c r="J59" s="5"/>
    </row>
    <row r="60" spans="1:46" x14ac:dyDescent="0.2">
      <c r="C60" s="282"/>
      <c r="D60" s="283"/>
      <c r="E60" s="283"/>
      <c r="F60" s="5"/>
      <c r="G60"/>
      <c r="H60" s="1"/>
      <c r="I60"/>
      <c r="J60" s="5"/>
    </row>
    <row r="61" spans="1:46" x14ac:dyDescent="0.2">
      <c r="C61" s="284"/>
      <c r="D61" s="75"/>
      <c r="E61" s="75"/>
      <c r="F61" s="5"/>
      <c r="G61"/>
      <c r="H61" s="1"/>
      <c r="I61"/>
      <c r="J61" s="5"/>
    </row>
    <row r="62" spans="1:46" x14ac:dyDescent="0.2">
      <c r="C62" s="284"/>
      <c r="D62" s="5"/>
      <c r="E62" s="5"/>
      <c r="G62"/>
      <c r="H62" s="1"/>
      <c r="I62"/>
      <c r="J62" s="5"/>
    </row>
    <row r="63" spans="1:46" x14ac:dyDescent="0.2">
      <c r="B63" s="5"/>
      <c r="C63" s="5"/>
      <c r="G63"/>
      <c r="H63" s="1"/>
      <c r="I63"/>
      <c r="J63" s="5"/>
    </row>
    <row r="64" spans="1:46" x14ac:dyDescent="0.2">
      <c r="B64" s="5"/>
      <c r="C64" s="9"/>
      <c r="G64"/>
      <c r="H64" s="1"/>
      <c r="I64"/>
      <c r="J64" s="5"/>
    </row>
    <row r="65" spans="2:10" x14ac:dyDescent="0.2">
      <c r="B65" s="5"/>
      <c r="D65" s="285"/>
      <c r="E65" s="285"/>
      <c r="G65"/>
      <c r="H65" s="1"/>
      <c r="I65"/>
      <c r="J65" s="5"/>
    </row>
    <row r="66" spans="2:10" x14ac:dyDescent="0.2">
      <c r="B66" s="5"/>
      <c r="D66" s="286"/>
      <c r="E66" s="286"/>
      <c r="G66"/>
      <c r="H66" s="1"/>
      <c r="I66"/>
      <c r="J66" s="5"/>
    </row>
    <row r="67" spans="2:10" x14ac:dyDescent="0.2">
      <c r="B67" s="5"/>
      <c r="D67" s="286"/>
      <c r="E67" s="286"/>
      <c r="G67"/>
      <c r="H67" s="1"/>
      <c r="I67"/>
      <c r="J67" s="5"/>
    </row>
    <row r="68" spans="2:10" x14ac:dyDescent="0.2">
      <c r="B68" s="5"/>
      <c r="D68" s="286"/>
      <c r="E68" s="286"/>
      <c r="G68"/>
      <c r="H68" s="1"/>
      <c r="I68"/>
      <c r="J68" s="5"/>
    </row>
    <row r="69" spans="2:10" x14ac:dyDescent="0.2">
      <c r="B69" s="5"/>
      <c r="D69" s="286"/>
      <c r="E69" s="286"/>
      <c r="G69"/>
      <c r="H69" s="1"/>
      <c r="I69"/>
      <c r="J69" s="5"/>
    </row>
    <row r="70" spans="2:10" x14ac:dyDescent="0.2">
      <c r="B70" s="287"/>
      <c r="C70" s="5"/>
      <c r="D70" s="286"/>
      <c r="E70" s="286"/>
      <c r="G70"/>
      <c r="H70" s="1"/>
      <c r="I70"/>
      <c r="J70" s="5"/>
    </row>
    <row r="71" spans="2:10" x14ac:dyDescent="0.2">
      <c r="B71" s="287"/>
      <c r="C71" s="5"/>
      <c r="D71" s="286"/>
      <c r="E71" s="286"/>
      <c r="G71"/>
      <c r="H71" s="1"/>
      <c r="I71"/>
      <c r="J71" s="5"/>
    </row>
    <row r="72" spans="2:10" x14ac:dyDescent="0.2">
      <c r="B72" s="5"/>
      <c r="D72" s="286"/>
      <c r="E72" s="286"/>
      <c r="G72"/>
      <c r="H72" s="1"/>
      <c r="I72"/>
      <c r="J72" s="5"/>
    </row>
    <row r="73" spans="2:10" x14ac:dyDescent="0.2">
      <c r="B73" s="5"/>
      <c r="D73" s="286"/>
      <c r="E73" s="286"/>
      <c r="G73"/>
      <c r="H73" s="1"/>
      <c r="I73"/>
      <c r="J73" s="5"/>
    </row>
    <row r="74" spans="2:10" x14ac:dyDescent="0.2">
      <c r="B74" s="5"/>
      <c r="D74" s="286"/>
      <c r="E74" s="286"/>
      <c r="G74"/>
      <c r="H74" s="1"/>
      <c r="I74"/>
      <c r="J74" s="5"/>
    </row>
    <row r="75" spans="2:10" x14ac:dyDescent="0.2">
      <c r="B75" s="287"/>
      <c r="D75" s="286"/>
      <c r="E75" s="286"/>
      <c r="G75"/>
      <c r="H75" s="1"/>
      <c r="I75"/>
      <c r="J75" s="5"/>
    </row>
    <row r="76" spans="2:10" x14ac:dyDescent="0.2">
      <c r="B76" s="5"/>
      <c r="D76" s="286"/>
      <c r="E76" s="286"/>
      <c r="G76"/>
      <c r="H76" s="1"/>
      <c r="I76"/>
      <c r="J76" s="5"/>
    </row>
    <row r="77" spans="2:10" x14ac:dyDescent="0.2">
      <c r="B77" s="283"/>
      <c r="C77" s="70"/>
      <c r="D77" s="286"/>
      <c r="E77" s="286"/>
      <c r="G77"/>
      <c r="H77" s="1"/>
      <c r="I77"/>
      <c r="J77" s="5"/>
    </row>
    <row r="78" spans="2:10" x14ac:dyDescent="0.2">
      <c r="B78" s="70"/>
      <c r="C78" s="70"/>
      <c r="D78" s="67"/>
      <c r="E78" s="67"/>
      <c r="G78"/>
      <c r="H78" s="1"/>
      <c r="I78"/>
      <c r="J78" s="5"/>
    </row>
    <row r="79" spans="2:10" x14ac:dyDescent="0.2">
      <c r="B79" s="283"/>
      <c r="C79" s="70"/>
      <c r="G79"/>
      <c r="H79" s="1"/>
      <c r="I79"/>
      <c r="J79" s="5"/>
    </row>
    <row r="80" spans="2:10" x14ac:dyDescent="0.2">
      <c r="G80"/>
      <c r="H80" s="9"/>
      <c r="I80"/>
      <c r="J80" s="5"/>
    </row>
    <row r="81" spans="7:10" x14ac:dyDescent="0.2">
      <c r="G81"/>
      <c r="H81" s="9"/>
      <c r="I81"/>
      <c r="J81" s="5"/>
    </row>
    <row r="82" spans="7:10" x14ac:dyDescent="0.2">
      <c r="G82"/>
      <c r="H82" s="9"/>
      <c r="I82"/>
      <c r="J82" s="5"/>
    </row>
    <row r="83" spans="7:10" x14ac:dyDescent="0.2">
      <c r="G83"/>
      <c r="H83" s="9"/>
      <c r="I83"/>
      <c r="J83" s="5"/>
    </row>
    <row r="84" spans="7:10" x14ac:dyDescent="0.2">
      <c r="G84"/>
      <c r="H84" s="9"/>
      <c r="I84"/>
      <c r="J84" s="5"/>
    </row>
    <row r="85" spans="7:10" x14ac:dyDescent="0.2">
      <c r="G85"/>
      <c r="H85" s="9"/>
      <c r="I85"/>
      <c r="J85" s="5"/>
    </row>
    <row r="86" spans="7:10" x14ac:dyDescent="0.2">
      <c r="G86"/>
      <c r="H86" s="9"/>
      <c r="I86"/>
      <c r="J86" s="5"/>
    </row>
    <row r="87" spans="7:10" x14ac:dyDescent="0.2">
      <c r="G87"/>
      <c r="H87" s="9"/>
      <c r="I87"/>
      <c r="J87" s="5"/>
    </row>
    <row r="88" spans="7:10" x14ac:dyDescent="0.2">
      <c r="G88"/>
      <c r="H88" s="9"/>
      <c r="I88"/>
      <c r="J88" s="5"/>
    </row>
    <row r="89" spans="7:10" x14ac:dyDescent="0.2">
      <c r="G89"/>
      <c r="H89" s="9"/>
      <c r="I89"/>
      <c r="J89" s="5"/>
    </row>
    <row r="90" spans="7:10" x14ac:dyDescent="0.2">
      <c r="G90"/>
      <c r="H90" s="9"/>
      <c r="I90"/>
      <c r="J90" s="5"/>
    </row>
    <row r="91" spans="7:10" x14ac:dyDescent="0.2">
      <c r="G91"/>
      <c r="H91" s="9"/>
      <c r="I91"/>
      <c r="J91" s="5"/>
    </row>
    <row r="92" spans="7:10" x14ac:dyDescent="0.2">
      <c r="G92"/>
      <c r="H92" s="9"/>
      <c r="I92"/>
      <c r="J92" s="5"/>
    </row>
    <row r="93" spans="7:10" x14ac:dyDescent="0.2">
      <c r="G93"/>
      <c r="H93" s="9"/>
      <c r="I93"/>
      <c r="J93" s="5"/>
    </row>
    <row r="94" spans="7:10" x14ac:dyDescent="0.2">
      <c r="G94"/>
      <c r="H94" s="9"/>
      <c r="I94"/>
      <c r="J94" s="5"/>
    </row>
    <row r="95" spans="7:10" x14ac:dyDescent="0.2">
      <c r="G95"/>
      <c r="H95" s="9"/>
      <c r="I95"/>
      <c r="J95" s="5"/>
    </row>
    <row r="96" spans="7:10" x14ac:dyDescent="0.2">
      <c r="G96"/>
      <c r="H96" s="9"/>
      <c r="I96"/>
      <c r="J96" s="5"/>
    </row>
    <row r="97" spans="7:10" x14ac:dyDescent="0.2">
      <c r="G97"/>
      <c r="H97" s="9"/>
      <c r="I97"/>
      <c r="J97" s="5"/>
    </row>
    <row r="98" spans="7:10" x14ac:dyDescent="0.2">
      <c r="G98"/>
      <c r="H98" s="9"/>
      <c r="I98"/>
      <c r="J98" s="5"/>
    </row>
    <row r="99" spans="7:10" x14ac:dyDescent="0.2">
      <c r="G99"/>
      <c r="H99" s="9"/>
      <c r="I99"/>
      <c r="J99" s="5"/>
    </row>
    <row r="100" spans="7:10" x14ac:dyDescent="0.2">
      <c r="G100"/>
      <c r="H100" s="5"/>
      <c r="I100"/>
      <c r="J100" s="5"/>
    </row>
    <row r="101" spans="7:10" x14ac:dyDescent="0.2">
      <c r="G101"/>
      <c r="H101" s="5"/>
      <c r="I101"/>
      <c r="J101" s="5"/>
    </row>
    <row r="102" spans="7:10" x14ac:dyDescent="0.2">
      <c r="G102"/>
      <c r="H102" s="5"/>
      <c r="I102"/>
      <c r="J102" s="5"/>
    </row>
    <row r="103" spans="7:10" x14ac:dyDescent="0.2">
      <c r="G103"/>
      <c r="H103" s="5"/>
      <c r="I103"/>
      <c r="J103" s="5"/>
    </row>
    <row r="104" spans="7:10" x14ac:dyDescent="0.2">
      <c r="G104"/>
      <c r="H104" s="5"/>
      <c r="I104"/>
      <c r="J104" s="5"/>
    </row>
    <row r="105" spans="7:10" x14ac:dyDescent="0.2">
      <c r="G105"/>
      <c r="H105" s="5"/>
      <c r="I105"/>
      <c r="J105" s="5"/>
    </row>
    <row r="106" spans="7:10" x14ac:dyDescent="0.2">
      <c r="G106"/>
      <c r="H106" s="5"/>
      <c r="I106"/>
      <c r="J106" s="5"/>
    </row>
    <row r="107" spans="7:10" x14ac:dyDescent="0.2">
      <c r="G107"/>
      <c r="H107" s="5"/>
      <c r="I107"/>
      <c r="J107" s="5"/>
    </row>
    <row r="108" spans="7:10" x14ac:dyDescent="0.2">
      <c r="G108"/>
      <c r="H108" s="5"/>
      <c r="I108"/>
      <c r="J108" s="5"/>
    </row>
    <row r="109" spans="7:10" x14ac:dyDescent="0.2">
      <c r="G109"/>
      <c r="H109" s="5"/>
      <c r="I109"/>
      <c r="J109" s="5"/>
    </row>
    <row r="110" spans="7:10" x14ac:dyDescent="0.2">
      <c r="G110"/>
      <c r="H110" s="5"/>
      <c r="I110"/>
      <c r="J110" s="5"/>
    </row>
    <row r="111" spans="7:10" x14ac:dyDescent="0.2">
      <c r="G111"/>
      <c r="H111" s="5"/>
      <c r="I111"/>
      <c r="J111" s="5"/>
    </row>
    <row r="112" spans="7:10" x14ac:dyDescent="0.2">
      <c r="G112"/>
      <c r="H112" s="5"/>
      <c r="I112"/>
      <c r="J112" s="5"/>
    </row>
    <row r="113" spans="7:10" x14ac:dyDescent="0.2">
      <c r="G113"/>
      <c r="H113" s="5"/>
      <c r="I113"/>
      <c r="J113" s="5"/>
    </row>
    <row r="114" spans="7:10" x14ac:dyDescent="0.2">
      <c r="G114"/>
      <c r="H114" s="5"/>
      <c r="I114"/>
      <c r="J114" s="5"/>
    </row>
    <row r="115" spans="7:10" x14ac:dyDescent="0.2">
      <c r="G115"/>
      <c r="H115" s="5"/>
      <c r="I115"/>
      <c r="J115" s="5"/>
    </row>
    <row r="116" spans="7:10" x14ac:dyDescent="0.2">
      <c r="G116"/>
      <c r="H116" s="5"/>
      <c r="I116"/>
      <c r="J116" s="5"/>
    </row>
    <row r="117" spans="7:10" x14ac:dyDescent="0.2">
      <c r="G117"/>
      <c r="H117" s="5"/>
      <c r="I117"/>
      <c r="J117" s="5"/>
    </row>
    <row r="118" spans="7:10" x14ac:dyDescent="0.2">
      <c r="G118"/>
      <c r="H118" s="5"/>
      <c r="I118"/>
      <c r="J118" s="5"/>
    </row>
    <row r="119" spans="7:10" x14ac:dyDescent="0.2">
      <c r="G119"/>
      <c r="H119" s="5"/>
      <c r="I119"/>
      <c r="J119" s="5"/>
    </row>
    <row r="120" spans="7:10" x14ac:dyDescent="0.2">
      <c r="G120"/>
      <c r="H120" s="5"/>
      <c r="I120"/>
      <c r="J120" s="5"/>
    </row>
    <row r="121" spans="7:10" x14ac:dyDescent="0.2">
      <c r="G121"/>
      <c r="H121" s="5"/>
      <c r="I121"/>
      <c r="J121" s="5"/>
    </row>
    <row r="122" spans="7:10" x14ac:dyDescent="0.2">
      <c r="G122"/>
      <c r="H122" s="5"/>
      <c r="I122"/>
      <c r="J122" s="5"/>
    </row>
    <row r="123" spans="7:10" x14ac:dyDescent="0.2">
      <c r="G123"/>
      <c r="H123" s="5"/>
      <c r="I123"/>
      <c r="J123" s="5"/>
    </row>
    <row r="124" spans="7:10" x14ac:dyDescent="0.2">
      <c r="G124"/>
      <c r="H124" s="5"/>
      <c r="I124"/>
      <c r="J124" s="5"/>
    </row>
    <row r="125" spans="7:10" x14ac:dyDescent="0.2">
      <c r="G125"/>
      <c r="H125" s="5"/>
      <c r="I125"/>
      <c r="J125" s="5"/>
    </row>
    <row r="126" spans="7:10" x14ac:dyDescent="0.2">
      <c r="G126"/>
      <c r="H126" s="5"/>
      <c r="I126"/>
      <c r="J126" s="5"/>
    </row>
    <row r="127" spans="7:10" x14ac:dyDescent="0.2">
      <c r="G127"/>
      <c r="H127" s="5"/>
      <c r="I127"/>
      <c r="J127" s="5"/>
    </row>
    <row r="128" spans="7:10" x14ac:dyDescent="0.2">
      <c r="G128"/>
      <c r="H128" s="5"/>
      <c r="I128"/>
      <c r="J128" s="5"/>
    </row>
    <row r="129" spans="7:10" x14ac:dyDescent="0.2">
      <c r="G129"/>
      <c r="H129" s="5"/>
      <c r="I129"/>
      <c r="J129" s="5"/>
    </row>
    <row r="130" spans="7:10" x14ac:dyDescent="0.2">
      <c r="G130"/>
      <c r="H130" s="5"/>
      <c r="I130"/>
      <c r="J130" s="5"/>
    </row>
    <row r="131" spans="7:10" x14ac:dyDescent="0.2">
      <c r="G131"/>
      <c r="H131" s="5"/>
      <c r="I131"/>
      <c r="J131" s="5"/>
    </row>
    <row r="132" spans="7:10" x14ac:dyDescent="0.2">
      <c r="G132"/>
      <c r="H132" s="5"/>
      <c r="I132"/>
      <c r="J132" s="5"/>
    </row>
    <row r="133" spans="7:10" x14ac:dyDescent="0.2">
      <c r="G133"/>
      <c r="H133" s="5"/>
      <c r="I133"/>
      <c r="J133" s="5"/>
    </row>
    <row r="134" spans="7:10" x14ac:dyDescent="0.2">
      <c r="G134"/>
      <c r="H134" s="5"/>
      <c r="I134"/>
      <c r="J134" s="5"/>
    </row>
    <row r="135" spans="7:10" x14ac:dyDescent="0.2">
      <c r="G135"/>
      <c r="H135" s="5"/>
      <c r="I135"/>
      <c r="J135" s="5"/>
    </row>
    <row r="136" spans="7:10" x14ac:dyDescent="0.2">
      <c r="G136"/>
      <c r="H136" s="5"/>
      <c r="I136"/>
      <c r="J136" s="5"/>
    </row>
    <row r="137" spans="7:10" x14ac:dyDescent="0.2">
      <c r="G137"/>
      <c r="H137" s="5"/>
      <c r="I137"/>
      <c r="J137" s="5"/>
    </row>
    <row r="138" spans="7:10" x14ac:dyDescent="0.2">
      <c r="G138"/>
      <c r="H138" s="5"/>
      <c r="I138"/>
      <c r="J138" s="5"/>
    </row>
    <row r="139" spans="7:10" x14ac:dyDescent="0.2">
      <c r="G139"/>
      <c r="H139" s="5"/>
      <c r="I139"/>
      <c r="J139" s="5"/>
    </row>
    <row r="140" spans="7:10" x14ac:dyDescent="0.2">
      <c r="G140"/>
      <c r="H140" s="5"/>
      <c r="I140"/>
      <c r="J140" s="5"/>
    </row>
    <row r="141" spans="7:10" x14ac:dyDescent="0.2">
      <c r="G141"/>
      <c r="H141" s="5"/>
      <c r="I141"/>
      <c r="J141" s="5"/>
    </row>
    <row r="142" spans="7:10" x14ac:dyDescent="0.2">
      <c r="G142"/>
      <c r="H142" s="5"/>
      <c r="I142"/>
      <c r="J142" s="5"/>
    </row>
    <row r="143" spans="7:10" x14ac:dyDescent="0.2">
      <c r="G143"/>
      <c r="H143" s="5"/>
      <c r="I143"/>
      <c r="J143" s="5"/>
    </row>
    <row r="144" spans="7:10" x14ac:dyDescent="0.2">
      <c r="G144"/>
      <c r="H144" s="5"/>
      <c r="I144"/>
      <c r="J144" s="5"/>
    </row>
    <row r="145" spans="4:10" x14ac:dyDescent="0.2">
      <c r="G145"/>
      <c r="H145" s="5"/>
      <c r="I145"/>
      <c r="J145" s="5"/>
    </row>
    <row r="146" spans="4:10" x14ac:dyDescent="0.2">
      <c r="G146"/>
      <c r="H146" s="5"/>
      <c r="I146"/>
      <c r="J146" s="5"/>
    </row>
    <row r="147" spans="4:10" x14ac:dyDescent="0.2">
      <c r="D147" s="5"/>
      <c r="E147" s="5"/>
      <c r="G147"/>
      <c r="I147"/>
      <c r="J147" s="5"/>
    </row>
    <row r="148" spans="4:10" x14ac:dyDescent="0.2">
      <c r="G148"/>
      <c r="H148" s="5"/>
      <c r="I148"/>
      <c r="J148" s="5"/>
    </row>
    <row r="149" spans="4:10" x14ac:dyDescent="0.2">
      <c r="G149"/>
      <c r="H149" s="5"/>
      <c r="I149"/>
      <c r="J149" s="5"/>
    </row>
    <row r="150" spans="4:10" x14ac:dyDescent="0.2">
      <c r="G150"/>
      <c r="H150" s="5"/>
      <c r="I150"/>
      <c r="J150" s="5"/>
    </row>
    <row r="151" spans="4:10" x14ac:dyDescent="0.2">
      <c r="G151"/>
      <c r="H151" s="5"/>
      <c r="I151"/>
      <c r="J151" s="5"/>
    </row>
    <row r="152" spans="4:10" x14ac:dyDescent="0.2">
      <c r="G152"/>
      <c r="H152" s="5"/>
      <c r="I152"/>
      <c r="J152" s="5"/>
    </row>
    <row r="153" spans="4:10" x14ac:dyDescent="0.2">
      <c r="G153"/>
      <c r="H153" s="5"/>
      <c r="I153"/>
      <c r="J153" s="5"/>
    </row>
    <row r="154" spans="4:10" x14ac:dyDescent="0.2">
      <c r="G154"/>
      <c r="H154" s="5"/>
      <c r="I154"/>
      <c r="J154" s="5"/>
    </row>
    <row r="155" spans="4:10" x14ac:dyDescent="0.2">
      <c r="G155"/>
      <c r="H155" s="5"/>
      <c r="I155"/>
      <c r="J155" s="5"/>
    </row>
    <row r="156" spans="4:10" x14ac:dyDescent="0.2">
      <c r="G156"/>
      <c r="H156" s="5"/>
      <c r="I156"/>
      <c r="J156" s="5"/>
    </row>
    <row r="158" spans="4:10" x14ac:dyDescent="0.2">
      <c r="D158" s="5"/>
      <c r="G158"/>
    </row>
  </sheetData>
  <mergeCells count="4">
    <mergeCell ref="B23:C23"/>
    <mergeCell ref="B33:C33"/>
    <mergeCell ref="B41:C41"/>
    <mergeCell ref="B49:C49"/>
  </mergeCells>
  <pageMargins left="0.25" right="0.25" top="0.75" bottom="0.75" header="0.3" footer="0.3"/>
  <pageSetup paperSize="9" orientation="portrait" horizontalDpi="4294967293" r:id="rId1"/>
  <ignoredErrors>
    <ignoredError sqref="D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</sheetPr>
  <dimension ref="A1:I45"/>
  <sheetViews>
    <sheetView zoomScale="120" zoomScaleNormal="120" workbookViewId="0">
      <selection activeCell="E29" sqref="E29"/>
    </sheetView>
  </sheetViews>
  <sheetFormatPr defaultRowHeight="12.75" x14ac:dyDescent="0.2"/>
  <cols>
    <col min="1" max="1" width="6.140625" customWidth="1"/>
    <col min="3" max="3" width="39.5703125" customWidth="1"/>
    <col min="4" max="4" width="17.42578125" style="5" customWidth="1"/>
    <col min="5" max="5" width="22.28515625" style="5" customWidth="1"/>
    <col min="6" max="6" width="19.85546875" bestFit="1" customWidth="1"/>
    <col min="9" max="9" width="11.28515625" bestFit="1" customWidth="1"/>
  </cols>
  <sheetData>
    <row r="1" spans="1:6" x14ac:dyDescent="0.2">
      <c r="B1" s="20" t="s">
        <v>2</v>
      </c>
      <c r="C1" s="21"/>
      <c r="D1"/>
      <c r="E1"/>
    </row>
    <row r="2" spans="1:6" x14ac:dyDescent="0.2">
      <c r="B2" s="20" t="s">
        <v>69</v>
      </c>
      <c r="C2" s="21"/>
      <c r="D2"/>
      <c r="E2"/>
    </row>
    <row r="3" spans="1:6" x14ac:dyDescent="0.2">
      <c r="B3" s="20" t="s">
        <v>70</v>
      </c>
      <c r="C3" s="21"/>
      <c r="D3"/>
      <c r="E3"/>
    </row>
    <row r="4" spans="1:6" x14ac:dyDescent="0.2">
      <c r="B4" s="20"/>
      <c r="C4" s="21"/>
      <c r="D4"/>
      <c r="E4"/>
    </row>
    <row r="5" spans="1:6" ht="18" x14ac:dyDescent="0.25">
      <c r="B5" s="22" t="s">
        <v>175</v>
      </c>
      <c r="C5" s="21"/>
      <c r="D5"/>
      <c r="E5" s="182" t="s">
        <v>100</v>
      </c>
    </row>
    <row r="6" spans="1:6" x14ac:dyDescent="0.2">
      <c r="B6" s="20"/>
      <c r="C6" s="21"/>
      <c r="D6"/>
      <c r="E6"/>
    </row>
    <row r="7" spans="1:6" ht="16.5" x14ac:dyDescent="0.25">
      <c r="B7" s="49" t="s">
        <v>142</v>
      </c>
      <c r="D7"/>
      <c r="E7"/>
    </row>
    <row r="8" spans="1:6" x14ac:dyDescent="0.2">
      <c r="D8" s="77"/>
      <c r="E8" s="77"/>
    </row>
    <row r="9" spans="1:6" x14ac:dyDescent="0.2">
      <c r="D9" s="77"/>
      <c r="E9" s="77"/>
    </row>
    <row r="10" spans="1:6" ht="13.5" thickBot="1" x14ac:dyDescent="0.25">
      <c r="C10" s="18"/>
      <c r="D10" s="78"/>
      <c r="E10" s="79"/>
    </row>
    <row r="11" spans="1:6" ht="23.25" thickBot="1" x14ac:dyDescent="0.25">
      <c r="A11" s="23"/>
      <c r="B11" s="59" t="s">
        <v>189</v>
      </c>
      <c r="C11" s="36" t="s">
        <v>72</v>
      </c>
      <c r="D11" s="50" t="s">
        <v>142</v>
      </c>
      <c r="E11" s="50" t="s">
        <v>170</v>
      </c>
      <c r="F11" s="526" t="s">
        <v>118</v>
      </c>
    </row>
    <row r="12" spans="1:6" x14ac:dyDescent="0.2">
      <c r="A12" s="23"/>
      <c r="B12" s="80"/>
      <c r="C12" s="30"/>
      <c r="D12" s="510"/>
      <c r="E12" s="138"/>
      <c r="F12" s="511"/>
    </row>
    <row r="13" spans="1:6" ht="13.5" thickBot="1" x14ac:dyDescent="0.25">
      <c r="A13" s="23"/>
      <c r="B13" s="519"/>
      <c r="C13" s="520" t="s">
        <v>101</v>
      </c>
      <c r="D13" s="128"/>
      <c r="E13" s="521"/>
      <c r="F13" s="522"/>
    </row>
    <row r="14" spans="1:6" ht="13.5" thickBot="1" x14ac:dyDescent="0.25">
      <c r="A14" s="23"/>
      <c r="B14" s="84">
        <v>3500</v>
      </c>
      <c r="C14" s="523" t="s">
        <v>102</v>
      </c>
      <c r="D14" s="140"/>
      <c r="E14" s="141"/>
      <c r="F14" s="524"/>
    </row>
    <row r="15" spans="1:6" ht="13.5" thickBot="1" x14ac:dyDescent="0.25">
      <c r="A15" s="23"/>
      <c r="B15" s="512"/>
      <c r="C15" s="82"/>
      <c r="D15" s="139"/>
      <c r="E15" s="521"/>
      <c r="F15" s="525"/>
    </row>
    <row r="16" spans="1:6" ht="16.5" thickBot="1" x14ac:dyDescent="0.3">
      <c r="A16" s="23"/>
      <c r="B16" s="84"/>
      <c r="C16" s="83" t="s">
        <v>103</v>
      </c>
      <c r="D16" s="142"/>
      <c r="E16" s="143"/>
      <c r="F16" s="186"/>
    </row>
    <row r="17" spans="1:9" ht="16.5" thickBot="1" x14ac:dyDescent="0.3">
      <c r="A17" s="23"/>
      <c r="B17" s="84"/>
      <c r="C17" s="83" t="s">
        <v>104</v>
      </c>
      <c r="D17" s="142"/>
      <c r="E17" s="143">
        <f>E13+E16</f>
        <v>0</v>
      </c>
      <c r="F17" s="123">
        <f>+F16</f>
        <v>0</v>
      </c>
    </row>
    <row r="18" spans="1:9" x14ac:dyDescent="0.2">
      <c r="D18" s="135"/>
      <c r="E18" s="135"/>
    </row>
    <row r="19" spans="1:9" ht="13.5" thickBot="1" x14ac:dyDescent="0.25">
      <c r="B19" s="18"/>
      <c r="D19" s="144"/>
      <c r="E19" s="145"/>
    </row>
    <row r="20" spans="1:9" ht="23.25" thickBot="1" x14ac:dyDescent="0.25">
      <c r="A20" s="23"/>
      <c r="B20" s="59" t="s">
        <v>189</v>
      </c>
      <c r="C20" s="37" t="s">
        <v>74</v>
      </c>
      <c r="D20" s="137" t="s">
        <v>142</v>
      </c>
      <c r="E20" s="137" t="s">
        <v>170</v>
      </c>
      <c r="F20" s="527" t="s">
        <v>118</v>
      </c>
    </row>
    <row r="21" spans="1:9" ht="13.5" thickBot="1" x14ac:dyDescent="0.25">
      <c r="A21" s="23"/>
      <c r="B21" s="84"/>
      <c r="C21" s="85" t="s">
        <v>105</v>
      </c>
      <c r="D21" s="140"/>
      <c r="E21" s="141"/>
      <c r="F21" s="509"/>
    </row>
    <row r="22" spans="1:9" x14ac:dyDescent="0.2">
      <c r="A22" s="23"/>
      <c r="B22" s="502">
        <v>3501</v>
      </c>
      <c r="C22" s="88" t="s">
        <v>79</v>
      </c>
      <c r="D22" s="136">
        <v>22600</v>
      </c>
      <c r="E22" s="146">
        <v>4475.04</v>
      </c>
      <c r="F22" s="516">
        <f>E22/D22</f>
        <v>0.19801061946902654</v>
      </c>
      <c r="I22" s="135"/>
    </row>
    <row r="23" spans="1:9" x14ac:dyDescent="0.2">
      <c r="A23" s="23"/>
      <c r="B23" s="87">
        <v>3502</v>
      </c>
      <c r="C23" s="89" t="s">
        <v>125</v>
      </c>
      <c r="D23" s="128">
        <v>0</v>
      </c>
      <c r="E23" s="147"/>
      <c r="F23" s="516"/>
    </row>
    <row r="24" spans="1:9" x14ac:dyDescent="0.2">
      <c r="A24" s="23"/>
      <c r="B24" s="87">
        <v>3503</v>
      </c>
      <c r="C24" s="90" t="s">
        <v>106</v>
      </c>
      <c r="D24" s="127">
        <v>2100</v>
      </c>
      <c r="E24" s="133"/>
      <c r="F24" s="516">
        <f t="shared" ref="F24:F28" si="0">E24/D24</f>
        <v>0</v>
      </c>
    </row>
    <row r="25" spans="1:9" x14ac:dyDescent="0.2">
      <c r="A25" s="23"/>
      <c r="B25" s="87">
        <v>3504</v>
      </c>
      <c r="C25" s="90" t="s">
        <v>107</v>
      </c>
      <c r="D25" s="127">
        <v>600</v>
      </c>
      <c r="E25" s="133"/>
      <c r="F25" s="516">
        <f t="shared" si="0"/>
        <v>0</v>
      </c>
    </row>
    <row r="26" spans="1:9" x14ac:dyDescent="0.2">
      <c r="A26" s="23"/>
      <c r="B26" s="87">
        <v>3505</v>
      </c>
      <c r="C26" s="3" t="s">
        <v>108</v>
      </c>
      <c r="D26" s="127"/>
      <c r="E26" s="133">
        <v>722.76</v>
      </c>
      <c r="F26" s="516"/>
    </row>
    <row r="27" spans="1:9" ht="13.5" thickBot="1" x14ac:dyDescent="0.25">
      <c r="A27" s="23"/>
      <c r="B27" s="512">
        <v>3506</v>
      </c>
      <c r="C27" s="513" t="s">
        <v>109</v>
      </c>
      <c r="D27" s="514"/>
      <c r="E27" s="515"/>
      <c r="F27" s="517"/>
    </row>
    <row r="28" spans="1:9" ht="13.5" thickBot="1" x14ac:dyDescent="0.25">
      <c r="A28" s="23"/>
      <c r="B28" s="84"/>
      <c r="C28" s="91" t="s">
        <v>110</v>
      </c>
      <c r="D28" s="140">
        <f>SUM(D22:D27)</f>
        <v>25300</v>
      </c>
      <c r="E28" s="140">
        <f>SUM(E22:E27)</f>
        <v>5197.8</v>
      </c>
      <c r="F28" s="509">
        <f t="shared" si="0"/>
        <v>0.20544664031620555</v>
      </c>
    </row>
    <row r="29" spans="1:9" ht="13.5" thickBot="1" x14ac:dyDescent="0.25">
      <c r="A29" s="23"/>
      <c r="B29" s="81"/>
      <c r="C29" s="194" t="s">
        <v>111</v>
      </c>
      <c r="D29" s="153">
        <v>0</v>
      </c>
      <c r="E29" s="179">
        <f>+E21+E28</f>
        <v>5197.8</v>
      </c>
      <c r="F29" s="195" t="s">
        <v>117</v>
      </c>
    </row>
    <row r="30" spans="1:9" x14ac:dyDescent="0.2">
      <c r="D30" s="135"/>
      <c r="E30" s="135"/>
      <c r="F30" s="86"/>
    </row>
    <row r="31" spans="1:9" x14ac:dyDescent="0.2">
      <c r="C31" s="1"/>
      <c r="D31" s="134"/>
      <c r="E31" s="134"/>
      <c r="F31" s="86"/>
    </row>
    <row r="32" spans="1:9" x14ac:dyDescent="0.2">
      <c r="F32" s="86"/>
    </row>
    <row r="33" spans="3:6" x14ac:dyDescent="0.2">
      <c r="F33" s="86"/>
    </row>
    <row r="36" spans="3:6" ht="15.75" x14ac:dyDescent="0.25">
      <c r="C36" s="92" t="s">
        <v>112</v>
      </c>
    </row>
    <row r="37" spans="3:6" ht="13.5" thickBot="1" x14ac:dyDescent="0.25">
      <c r="D37" s="78" t="s">
        <v>98</v>
      </c>
      <c r="E37" s="78"/>
    </row>
    <row r="38" spans="3:6" ht="16.5" thickBot="1" x14ac:dyDescent="0.3">
      <c r="C38" s="93" t="s">
        <v>291</v>
      </c>
      <c r="D38" s="148"/>
      <c r="E38" s="94"/>
    </row>
    <row r="39" spans="3:6" x14ac:dyDescent="0.2">
      <c r="D39" s="135"/>
    </row>
    <row r="40" spans="3:6" ht="13.5" thickBot="1" x14ac:dyDescent="0.25">
      <c r="D40" s="135"/>
    </row>
    <row r="41" spans="3:6" ht="16.5" thickBot="1" x14ac:dyDescent="0.3">
      <c r="C41" s="125" t="s">
        <v>141</v>
      </c>
      <c r="D41" s="149"/>
    </row>
    <row r="42" spans="3:6" ht="15.75" thickBot="1" x14ac:dyDescent="0.25">
      <c r="C42" s="123" t="s">
        <v>126</v>
      </c>
      <c r="D42" s="150"/>
    </row>
    <row r="43" spans="3:6" ht="15.75" thickBot="1" x14ac:dyDescent="0.25">
      <c r="C43" s="124" t="s">
        <v>139</v>
      </c>
      <c r="D43" s="151"/>
    </row>
    <row r="44" spans="3:6" x14ac:dyDescent="0.2">
      <c r="D44" s="152" t="s">
        <v>117</v>
      </c>
    </row>
    <row r="45" spans="3:6" x14ac:dyDescent="0.2">
      <c r="D45" s="135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92D050"/>
  </sheetPr>
  <dimension ref="A1:J35"/>
  <sheetViews>
    <sheetView topLeftCell="A21" zoomScale="120" zoomScaleNormal="120" workbookViewId="0">
      <selection activeCell="E16" sqref="E16"/>
    </sheetView>
  </sheetViews>
  <sheetFormatPr defaultRowHeight="12.75" x14ac:dyDescent="0.2"/>
  <cols>
    <col min="1" max="1" width="4.42578125" customWidth="1"/>
    <col min="2" max="2" width="7.5703125" customWidth="1"/>
    <col min="3" max="3" width="51.42578125" customWidth="1"/>
    <col min="4" max="4" width="22.140625" bestFit="1" customWidth="1"/>
    <col min="5" max="5" width="18" bestFit="1" customWidth="1"/>
    <col min="6" max="6" width="17.42578125" customWidth="1"/>
    <col min="7" max="7" width="11.28515625" bestFit="1" customWidth="1"/>
  </cols>
  <sheetData>
    <row r="1" spans="1:10" x14ac:dyDescent="0.2">
      <c r="B1" s="20" t="s">
        <v>2</v>
      </c>
      <c r="C1" s="21"/>
    </row>
    <row r="2" spans="1:10" x14ac:dyDescent="0.2">
      <c r="B2" s="20" t="s">
        <v>69</v>
      </c>
      <c r="C2" s="21"/>
    </row>
    <row r="3" spans="1:10" x14ac:dyDescent="0.2">
      <c r="B3" s="20" t="s">
        <v>70</v>
      </c>
      <c r="C3" s="21"/>
    </row>
    <row r="4" spans="1:10" x14ac:dyDescent="0.2">
      <c r="B4" s="20"/>
      <c r="C4" s="21"/>
    </row>
    <row r="5" spans="1:10" ht="18" x14ac:dyDescent="0.25">
      <c r="B5" s="22" t="s">
        <v>78</v>
      </c>
      <c r="C5" s="21"/>
      <c r="E5" s="182" t="s">
        <v>77</v>
      </c>
    </row>
    <row r="6" spans="1:10" x14ac:dyDescent="0.2">
      <c r="B6" s="20"/>
      <c r="C6" s="21"/>
    </row>
    <row r="7" spans="1:10" ht="16.5" x14ac:dyDescent="0.25">
      <c r="B7" s="49" t="s">
        <v>142</v>
      </c>
    </row>
    <row r="8" spans="1:10" x14ac:dyDescent="0.2">
      <c r="B8" s="20" t="s">
        <v>190</v>
      </c>
    </row>
    <row r="9" spans="1:10" ht="13.5" thickBot="1" x14ac:dyDescent="0.25">
      <c r="D9" s="18"/>
    </row>
    <row r="10" spans="1:10" ht="28.9" customHeight="1" thickBot="1" x14ac:dyDescent="0.25">
      <c r="A10" s="23"/>
      <c r="B10" s="59" t="s">
        <v>189</v>
      </c>
      <c r="C10" s="171" t="s">
        <v>72</v>
      </c>
      <c r="D10" s="198" t="s">
        <v>142</v>
      </c>
      <c r="E10" s="198" t="s">
        <v>170</v>
      </c>
      <c r="F10" s="199" t="s">
        <v>118</v>
      </c>
    </row>
    <row r="11" spans="1:10" ht="15" x14ac:dyDescent="0.2">
      <c r="A11" s="23"/>
      <c r="B11" s="196">
        <v>3017</v>
      </c>
      <c r="C11" s="109" t="s">
        <v>206</v>
      </c>
      <c r="D11" s="200">
        <v>22000</v>
      </c>
      <c r="E11" s="200">
        <v>2050</v>
      </c>
      <c r="F11" s="201">
        <f>E11/D11*100</f>
        <v>9.3181818181818183</v>
      </c>
      <c r="G11" s="130"/>
      <c r="H11" s="56"/>
      <c r="I11" s="56"/>
      <c r="J11" s="56"/>
    </row>
    <row r="12" spans="1:10" ht="15.75" x14ac:dyDescent="0.25">
      <c r="A12" s="23"/>
      <c r="B12" s="102"/>
      <c r="C12" s="110"/>
      <c r="D12" s="158"/>
      <c r="E12" s="202"/>
      <c r="F12" s="203"/>
      <c r="G12" s="56"/>
      <c r="H12" s="56"/>
      <c r="I12" s="56"/>
      <c r="J12" s="56"/>
    </row>
    <row r="13" spans="1:10" ht="15.75" thickBot="1" x14ac:dyDescent="0.25">
      <c r="A13" s="23"/>
      <c r="B13" s="204"/>
      <c r="C13" s="205"/>
      <c r="D13" s="159"/>
      <c r="E13" s="206"/>
      <c r="F13" s="207"/>
    </row>
    <row r="14" spans="1:10" ht="16.5" thickBot="1" x14ac:dyDescent="0.3">
      <c r="A14" s="23"/>
      <c r="B14" s="204"/>
      <c r="C14" s="208" t="s">
        <v>73</v>
      </c>
      <c r="D14" s="157">
        <f>SUM(D11:D13)</f>
        <v>22000</v>
      </c>
      <c r="E14" s="209">
        <f>SUM(E11:E13)</f>
        <v>2050</v>
      </c>
      <c r="F14" s="210">
        <f>E14/D14*100</f>
        <v>9.3181818181818183</v>
      </c>
    </row>
    <row r="17" spans="1:6" ht="13.5" thickBot="1" x14ac:dyDescent="0.25">
      <c r="D17" s="18"/>
      <c r="E17" s="18"/>
    </row>
    <row r="18" spans="1:6" ht="32.25" thickBot="1" x14ac:dyDescent="0.25">
      <c r="A18" s="23"/>
      <c r="B18" s="170" t="s">
        <v>189</v>
      </c>
      <c r="C18" s="259" t="s">
        <v>74</v>
      </c>
      <c r="D18" s="113" t="s">
        <v>142</v>
      </c>
      <c r="E18" s="198" t="s">
        <v>170</v>
      </c>
      <c r="F18" s="199" t="s">
        <v>118</v>
      </c>
    </row>
    <row r="19" spans="1:6" ht="15" x14ac:dyDescent="0.2">
      <c r="B19" s="196">
        <v>3090</v>
      </c>
      <c r="C19" s="109" t="s">
        <v>79</v>
      </c>
      <c r="D19" s="221">
        <v>5600</v>
      </c>
      <c r="E19" s="221">
        <v>4664.7</v>
      </c>
      <c r="F19" s="255">
        <f>E19/D19*100</f>
        <v>83.29821428571428</v>
      </c>
    </row>
    <row r="20" spans="1:6" ht="15" x14ac:dyDescent="0.2">
      <c r="B20" s="102">
        <v>3091</v>
      </c>
      <c r="C20" s="110" t="s">
        <v>200</v>
      </c>
      <c r="D20" s="155">
        <v>2300</v>
      </c>
      <c r="E20" s="155">
        <v>1529.17</v>
      </c>
      <c r="F20" s="256">
        <f t="shared" ref="F20:F30" si="0">E20/D20*100</f>
        <v>66.485652173913053</v>
      </c>
    </row>
    <row r="21" spans="1:6" ht="15" x14ac:dyDescent="0.2">
      <c r="B21" s="102">
        <v>3092</v>
      </c>
      <c r="C21" s="110" t="s">
        <v>171</v>
      </c>
      <c r="D21" s="155">
        <v>0</v>
      </c>
      <c r="E21" s="155"/>
      <c r="F21" s="256"/>
    </row>
    <row r="22" spans="1:6" ht="15" x14ac:dyDescent="0.2">
      <c r="B22" s="102">
        <v>3093</v>
      </c>
      <c r="C22" s="110" t="s">
        <v>80</v>
      </c>
      <c r="D22" s="155">
        <v>556.47</v>
      </c>
      <c r="E22" s="155"/>
      <c r="F22" s="256">
        <f t="shared" si="0"/>
        <v>0</v>
      </c>
    </row>
    <row r="23" spans="1:6" ht="15" x14ac:dyDescent="0.2">
      <c r="B23" s="102">
        <v>3094</v>
      </c>
      <c r="C23" s="110" t="s">
        <v>81</v>
      </c>
      <c r="D23" s="155">
        <v>0</v>
      </c>
      <c r="E23" s="155">
        <v>4617.33</v>
      </c>
      <c r="F23" s="256"/>
    </row>
    <row r="24" spans="1:6" ht="15" x14ac:dyDescent="0.2">
      <c r="B24" s="102">
        <v>3095</v>
      </c>
      <c r="C24" s="110" t="s">
        <v>82</v>
      </c>
      <c r="D24" s="155">
        <v>6600</v>
      </c>
      <c r="E24" s="155">
        <v>5094.1400000000003</v>
      </c>
      <c r="F24" s="256">
        <f t="shared" si="0"/>
        <v>77.183939393939397</v>
      </c>
    </row>
    <row r="25" spans="1:6" ht="15" x14ac:dyDescent="0.2">
      <c r="B25" s="102">
        <v>3096</v>
      </c>
      <c r="C25" s="110" t="s">
        <v>172</v>
      </c>
      <c r="D25" s="155">
        <v>0</v>
      </c>
      <c r="E25" s="155">
        <v>8228.8799999999992</v>
      </c>
      <c r="F25" s="256"/>
    </row>
    <row r="26" spans="1:6" ht="15" x14ac:dyDescent="0.2">
      <c r="B26" s="102">
        <v>3097</v>
      </c>
      <c r="C26" s="110" t="s">
        <v>83</v>
      </c>
      <c r="D26" s="155">
        <v>1000</v>
      </c>
      <c r="E26" s="155">
        <v>1475.38</v>
      </c>
      <c r="F26" s="256">
        <f t="shared" si="0"/>
        <v>147.53800000000001</v>
      </c>
    </row>
    <row r="27" spans="1:6" ht="15" x14ac:dyDescent="0.2">
      <c r="B27" s="102">
        <v>3098</v>
      </c>
      <c r="C27" s="110" t="s">
        <v>84</v>
      </c>
      <c r="D27" s="155">
        <v>0</v>
      </c>
      <c r="E27" s="155"/>
      <c r="F27" s="256"/>
    </row>
    <row r="28" spans="1:6" ht="15" x14ac:dyDescent="0.2">
      <c r="B28" s="102">
        <v>3099</v>
      </c>
      <c r="C28" s="110" t="s">
        <v>85</v>
      </c>
      <c r="D28" s="155">
        <v>5543.5299999999988</v>
      </c>
      <c r="E28" s="155">
        <v>5197.57</v>
      </c>
      <c r="F28" s="256">
        <f t="shared" si="0"/>
        <v>93.759211188538728</v>
      </c>
    </row>
    <row r="29" spans="1:6" ht="15.75" thickBot="1" x14ac:dyDescent="0.25">
      <c r="B29" s="224">
        <v>3101</v>
      </c>
      <c r="C29" s="225" t="s">
        <v>86</v>
      </c>
      <c r="D29" s="206">
        <v>400</v>
      </c>
      <c r="E29" s="206">
        <v>539.69000000000005</v>
      </c>
      <c r="F29" s="257">
        <f t="shared" si="0"/>
        <v>134.92250000000001</v>
      </c>
    </row>
    <row r="30" spans="1:6" ht="16.5" thickBot="1" x14ac:dyDescent="0.3">
      <c r="B30" s="218"/>
      <c r="C30" s="119" t="s">
        <v>75</v>
      </c>
      <c r="D30" s="154">
        <f>SUM(D19:D29)</f>
        <v>22000</v>
      </c>
      <c r="E30" s="160">
        <f>SUM(E19:E29)</f>
        <v>31346.86</v>
      </c>
      <c r="F30" s="258">
        <f t="shared" si="0"/>
        <v>142.48572727272727</v>
      </c>
    </row>
    <row r="31" spans="1:6" x14ac:dyDescent="0.2">
      <c r="C31" s="62"/>
      <c r="E31" s="31"/>
    </row>
    <row r="32" spans="1:6" x14ac:dyDescent="0.2">
      <c r="C32" s="16" t="s">
        <v>117</v>
      </c>
      <c r="D32" s="9" t="s">
        <v>117</v>
      </c>
      <c r="E32" s="43"/>
    </row>
    <row r="33" spans="4:5" x14ac:dyDescent="0.2">
      <c r="D33" s="5"/>
      <c r="E33" s="32"/>
    </row>
    <row r="34" spans="4:5" x14ac:dyDescent="0.2">
      <c r="D34" s="31"/>
    </row>
    <row r="35" spans="4:5" x14ac:dyDescent="0.2">
      <c r="D35" s="5"/>
      <c r="E35" s="31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3"/>
  <sheetViews>
    <sheetView topLeftCell="A6" zoomScale="120" zoomScaleNormal="120" workbookViewId="0">
      <selection activeCell="F19" sqref="F19"/>
    </sheetView>
  </sheetViews>
  <sheetFormatPr defaultRowHeight="12.75" x14ac:dyDescent="0.2"/>
  <cols>
    <col min="1" max="1" width="4.42578125" customWidth="1"/>
    <col min="2" max="2" width="12.28515625" customWidth="1"/>
    <col min="3" max="3" width="51.42578125" customWidth="1"/>
    <col min="4" max="4" width="22.140625" bestFit="1" customWidth="1"/>
    <col min="5" max="5" width="18" bestFit="1" customWidth="1"/>
    <col min="6" max="6" width="17.42578125" customWidth="1"/>
    <col min="7" max="7" width="11.28515625" bestFit="1" customWidth="1"/>
  </cols>
  <sheetData>
    <row r="1" spans="1:10" x14ac:dyDescent="0.2">
      <c r="B1" s="20" t="s">
        <v>2</v>
      </c>
      <c r="C1" s="21"/>
    </row>
    <row r="2" spans="1:10" x14ac:dyDescent="0.2">
      <c r="B2" s="20" t="s">
        <v>69</v>
      </c>
      <c r="C2" s="21"/>
    </row>
    <row r="3" spans="1:10" x14ac:dyDescent="0.2">
      <c r="B3" s="20" t="s">
        <v>70</v>
      </c>
      <c r="C3" s="21"/>
    </row>
    <row r="4" spans="1:10" x14ac:dyDescent="0.2">
      <c r="B4" s="20"/>
      <c r="C4" s="21"/>
    </row>
    <row r="5" spans="1:10" ht="18" x14ac:dyDescent="0.25">
      <c r="B5" s="22" t="s">
        <v>204</v>
      </c>
      <c r="C5" s="21"/>
      <c r="E5" s="182" t="s">
        <v>201</v>
      </c>
    </row>
    <row r="6" spans="1:10" x14ac:dyDescent="0.2">
      <c r="B6" s="20"/>
      <c r="C6" s="21"/>
    </row>
    <row r="7" spans="1:10" ht="16.5" x14ac:dyDescent="0.25">
      <c r="B7" s="49" t="s">
        <v>142</v>
      </c>
    </row>
    <row r="8" spans="1:10" x14ac:dyDescent="0.2">
      <c r="B8" s="20" t="s">
        <v>202</v>
      </c>
    </row>
    <row r="9" spans="1:10" x14ac:dyDescent="0.2">
      <c r="B9" s="20" t="s">
        <v>203</v>
      </c>
    </row>
    <row r="10" spans="1:10" ht="13.5" thickBot="1" x14ac:dyDescent="0.25">
      <c r="D10" s="18"/>
    </row>
    <row r="11" spans="1:10" ht="28.9" customHeight="1" thickBot="1" x14ac:dyDescent="0.25">
      <c r="A11" s="23"/>
      <c r="B11" s="59" t="s">
        <v>189</v>
      </c>
      <c r="C11" s="171" t="s">
        <v>72</v>
      </c>
      <c r="D11" s="198" t="s">
        <v>142</v>
      </c>
      <c r="E11" s="198" t="s">
        <v>170</v>
      </c>
      <c r="F11" s="199" t="s">
        <v>118</v>
      </c>
    </row>
    <row r="12" spans="1:10" ht="15" x14ac:dyDescent="0.2">
      <c r="A12" s="23"/>
      <c r="B12" s="196">
        <v>3010</v>
      </c>
      <c r="C12" s="109" t="s">
        <v>286</v>
      </c>
      <c r="D12" s="200">
        <v>238900</v>
      </c>
      <c r="E12" s="200"/>
      <c r="F12" s="201">
        <f>E12/D12*100</f>
        <v>0</v>
      </c>
      <c r="G12" s="130"/>
      <c r="H12" s="56"/>
      <c r="I12" s="56"/>
      <c r="J12" s="56"/>
    </row>
    <row r="13" spans="1:10" ht="15.75" x14ac:dyDescent="0.25">
      <c r="A13" s="23"/>
      <c r="B13" s="102"/>
      <c r="C13" s="110"/>
      <c r="D13" s="158"/>
      <c r="E13" s="202"/>
      <c r="F13" s="203"/>
      <c r="G13" s="56"/>
      <c r="H13" s="56"/>
      <c r="I13" s="56"/>
      <c r="J13" s="56"/>
    </row>
    <row r="14" spans="1:10" ht="15.75" thickBot="1" x14ac:dyDescent="0.25">
      <c r="A14" s="23"/>
      <c r="B14" s="204"/>
      <c r="C14" s="205"/>
      <c r="D14" s="159"/>
      <c r="E14" s="206"/>
      <c r="F14" s="207"/>
    </row>
    <row r="15" spans="1:10" ht="16.5" thickBot="1" x14ac:dyDescent="0.3">
      <c r="A15" s="23"/>
      <c r="B15" s="204"/>
      <c r="C15" s="208" t="s">
        <v>73</v>
      </c>
      <c r="D15" s="157">
        <f>SUM(D12:D14)</f>
        <v>238900</v>
      </c>
      <c r="E15" s="209">
        <f>SUM(E12:E14)</f>
        <v>0</v>
      </c>
      <c r="F15" s="210">
        <f>E15/D15*100</f>
        <v>0</v>
      </c>
    </row>
    <row r="18" spans="1:6" ht="13.5" thickBot="1" x14ac:dyDescent="0.25">
      <c r="D18" s="18"/>
      <c r="E18" s="18"/>
    </row>
    <row r="19" spans="1:6" ht="32.25" thickBot="1" x14ac:dyDescent="0.25">
      <c r="A19" s="23"/>
      <c r="B19" s="170" t="s">
        <v>189</v>
      </c>
      <c r="C19" s="259" t="s">
        <v>74</v>
      </c>
      <c r="D19" s="113" t="s">
        <v>142</v>
      </c>
      <c r="E19" s="198" t="s">
        <v>170</v>
      </c>
      <c r="F19" s="199" t="s">
        <v>118</v>
      </c>
    </row>
    <row r="20" spans="1:6" ht="15.75" x14ac:dyDescent="0.2">
      <c r="B20" s="196">
        <v>3050</v>
      </c>
      <c r="C20" s="109" t="s">
        <v>166</v>
      </c>
      <c r="D20" s="448">
        <v>92000</v>
      </c>
      <c r="E20" s="300">
        <v>16625.63</v>
      </c>
      <c r="F20" s="255">
        <f>E20/D20*100</f>
        <v>18.071336956521741</v>
      </c>
    </row>
    <row r="21" spans="1:6" ht="15.75" x14ac:dyDescent="0.2">
      <c r="B21" s="102">
        <v>3061</v>
      </c>
      <c r="C21" s="110" t="s">
        <v>8</v>
      </c>
      <c r="D21" s="158">
        <v>10000</v>
      </c>
      <c r="E21" s="214"/>
      <c r="F21" s="256">
        <f t="shared" ref="F21:F38" si="0">E21/D21*100</f>
        <v>0</v>
      </c>
    </row>
    <row r="22" spans="1:6" ht="15.75" x14ac:dyDescent="0.2">
      <c r="B22" s="102">
        <v>3063</v>
      </c>
      <c r="C22" s="110" t="s">
        <v>134</v>
      </c>
      <c r="D22" s="158">
        <v>6400</v>
      </c>
      <c r="E22" s="214"/>
      <c r="F22" s="256">
        <f t="shared" si="0"/>
        <v>0</v>
      </c>
    </row>
    <row r="23" spans="1:6" ht="15.75" x14ac:dyDescent="0.2">
      <c r="B23" s="102">
        <v>3070</v>
      </c>
      <c r="C23" s="110" t="s">
        <v>132</v>
      </c>
      <c r="D23" s="158">
        <v>18000</v>
      </c>
      <c r="E23" s="214"/>
      <c r="F23" s="256">
        <f t="shared" si="0"/>
        <v>0</v>
      </c>
    </row>
    <row r="24" spans="1:6" ht="15.75" x14ac:dyDescent="0.2">
      <c r="B24" s="102">
        <v>3071</v>
      </c>
      <c r="C24" s="110" t="s">
        <v>131</v>
      </c>
      <c r="D24" s="158">
        <v>12000</v>
      </c>
      <c r="E24" s="214"/>
      <c r="F24" s="256">
        <f t="shared" si="0"/>
        <v>0</v>
      </c>
    </row>
    <row r="25" spans="1:6" ht="15.75" x14ac:dyDescent="0.2">
      <c r="B25" s="102">
        <v>3053</v>
      </c>
      <c r="C25" s="110" t="s">
        <v>156</v>
      </c>
      <c r="D25" s="158">
        <v>0</v>
      </c>
      <c r="E25" s="214"/>
      <c r="F25" s="256"/>
    </row>
    <row r="26" spans="1:6" ht="15.75" x14ac:dyDescent="0.2">
      <c r="B26" s="102">
        <v>3080</v>
      </c>
      <c r="C26" s="110" t="s">
        <v>157</v>
      </c>
      <c r="D26" s="158">
        <v>10500</v>
      </c>
      <c r="E26" s="214"/>
      <c r="F26" s="256">
        <f t="shared" si="0"/>
        <v>0</v>
      </c>
    </row>
    <row r="27" spans="1:6" ht="15.75" x14ac:dyDescent="0.2">
      <c r="B27" s="102">
        <v>3081</v>
      </c>
      <c r="C27" s="110" t="s">
        <v>158</v>
      </c>
      <c r="D27" s="158">
        <v>4000</v>
      </c>
      <c r="E27" s="214"/>
      <c r="F27" s="256">
        <f t="shared" si="0"/>
        <v>0</v>
      </c>
    </row>
    <row r="28" spans="1:6" ht="15.75" x14ac:dyDescent="0.2">
      <c r="B28" s="102">
        <v>3082</v>
      </c>
      <c r="C28" s="110" t="s">
        <v>159</v>
      </c>
      <c r="D28" s="158">
        <v>10000</v>
      </c>
      <c r="E28" s="214"/>
      <c r="F28" s="256">
        <f t="shared" si="0"/>
        <v>0</v>
      </c>
    </row>
    <row r="29" spans="1:6" ht="15.75" x14ac:dyDescent="0.2">
      <c r="B29" s="102">
        <v>3083</v>
      </c>
      <c r="C29" s="110" t="s">
        <v>160</v>
      </c>
      <c r="D29" s="158">
        <v>7000</v>
      </c>
      <c r="E29" s="214"/>
      <c r="F29" s="256">
        <f t="shared" si="0"/>
        <v>0</v>
      </c>
    </row>
    <row r="30" spans="1:6" ht="15.75" x14ac:dyDescent="0.2">
      <c r="B30" s="102">
        <v>3085</v>
      </c>
      <c r="C30" s="110" t="s">
        <v>161</v>
      </c>
      <c r="D30" s="158">
        <v>6000</v>
      </c>
      <c r="E30" s="214"/>
      <c r="F30" s="256">
        <f t="shared" si="0"/>
        <v>0</v>
      </c>
    </row>
    <row r="31" spans="1:6" ht="15" x14ac:dyDescent="0.2">
      <c r="B31" s="102">
        <v>3087</v>
      </c>
      <c r="C31" s="110" t="s">
        <v>162</v>
      </c>
      <c r="D31" s="158">
        <v>12000</v>
      </c>
      <c r="E31" s="155"/>
      <c r="F31" s="256">
        <f t="shared" si="0"/>
        <v>0</v>
      </c>
    </row>
    <row r="32" spans="1:6" ht="15" x14ac:dyDescent="0.2">
      <c r="B32" s="102">
        <v>3086</v>
      </c>
      <c r="C32" s="110" t="s">
        <v>94</v>
      </c>
      <c r="D32" s="158">
        <v>0</v>
      </c>
      <c r="E32" s="155"/>
      <c r="F32" s="256"/>
    </row>
    <row r="33" spans="2:6" ht="15" x14ac:dyDescent="0.2">
      <c r="B33" s="102">
        <v>3088</v>
      </c>
      <c r="C33" s="110" t="s">
        <v>62</v>
      </c>
      <c r="D33" s="158">
        <v>3000</v>
      </c>
      <c r="E33" s="155"/>
      <c r="F33" s="256">
        <f t="shared" si="0"/>
        <v>0</v>
      </c>
    </row>
    <row r="34" spans="2:6" ht="15" x14ac:dyDescent="0.2">
      <c r="B34" s="102">
        <v>3052</v>
      </c>
      <c r="C34" s="110" t="s">
        <v>90</v>
      </c>
      <c r="D34" s="158">
        <v>4000</v>
      </c>
      <c r="E34" s="155"/>
      <c r="F34" s="256">
        <f t="shared" si="0"/>
        <v>0</v>
      </c>
    </row>
    <row r="35" spans="2:6" ht="15" x14ac:dyDescent="0.2">
      <c r="B35" s="102">
        <v>3131</v>
      </c>
      <c r="C35" s="110" t="s">
        <v>210</v>
      </c>
      <c r="D35" s="158">
        <v>2000</v>
      </c>
      <c r="E35" s="155"/>
      <c r="F35" s="256">
        <f t="shared" si="0"/>
        <v>0</v>
      </c>
    </row>
    <row r="36" spans="2:6" ht="15" x14ac:dyDescent="0.2">
      <c r="B36" s="102">
        <v>3140</v>
      </c>
      <c r="C36" s="110" t="s">
        <v>128</v>
      </c>
      <c r="D36" s="158">
        <v>40000</v>
      </c>
      <c r="E36" s="155">
        <v>36806.589999999997</v>
      </c>
      <c r="F36" s="256">
        <f t="shared" si="0"/>
        <v>92.016474999999986</v>
      </c>
    </row>
    <row r="37" spans="2:6" ht="15.75" thickBot="1" x14ac:dyDescent="0.25">
      <c r="B37" s="224"/>
      <c r="C37" s="225" t="s">
        <v>209</v>
      </c>
      <c r="D37" s="158">
        <v>2000</v>
      </c>
      <c r="E37" s="206"/>
      <c r="F37" s="257">
        <f t="shared" si="0"/>
        <v>0</v>
      </c>
    </row>
    <row r="38" spans="2:6" ht="16.5" thickBot="1" x14ac:dyDescent="0.3">
      <c r="B38" s="297"/>
      <c r="C38" s="298" t="s">
        <v>225</v>
      </c>
      <c r="D38" s="156">
        <f>SUM(D20:D37)</f>
        <v>238900</v>
      </c>
      <c r="E38" s="156">
        <f>SUM(E20:E37)</f>
        <v>53432.22</v>
      </c>
      <c r="F38" s="299">
        <f t="shared" si="0"/>
        <v>22.36593553788196</v>
      </c>
    </row>
    <row r="39" spans="2:6" ht="15" x14ac:dyDescent="0.2">
      <c r="C39" s="211"/>
      <c r="E39" s="31"/>
    </row>
    <row r="40" spans="2:6" x14ac:dyDescent="0.2">
      <c r="D40" s="9" t="s">
        <v>117</v>
      </c>
      <c r="E40" s="43"/>
    </row>
    <row r="41" spans="2:6" x14ac:dyDescent="0.2">
      <c r="D41" s="5"/>
      <c r="E41" s="32"/>
    </row>
    <row r="42" spans="2:6" ht="15" x14ac:dyDescent="0.2">
      <c r="C42" s="211"/>
      <c r="D42" s="31"/>
    </row>
    <row r="43" spans="2:6" x14ac:dyDescent="0.2">
      <c r="D43" s="5"/>
      <c r="E43" s="31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1:M34"/>
  <sheetViews>
    <sheetView zoomScale="120" zoomScaleNormal="120" workbookViewId="0">
      <selection activeCell="E12" sqref="E12"/>
    </sheetView>
  </sheetViews>
  <sheetFormatPr defaultRowHeight="12.75" x14ac:dyDescent="0.2"/>
  <cols>
    <col min="1" max="1" width="5.5703125" customWidth="1"/>
    <col min="2" max="2" width="7.5703125" customWidth="1"/>
    <col min="3" max="3" width="57.140625" bestFit="1" customWidth="1"/>
    <col min="4" max="4" width="22.140625" bestFit="1" customWidth="1"/>
    <col min="5" max="5" width="18" bestFit="1" customWidth="1"/>
    <col min="6" max="6" width="17.28515625" customWidth="1"/>
    <col min="13" max="13" width="13.42578125" bestFit="1" customWidth="1"/>
  </cols>
  <sheetData>
    <row r="1" spans="2:6" x14ac:dyDescent="0.2">
      <c r="B1" s="20" t="s">
        <v>2</v>
      </c>
      <c r="C1" s="21"/>
    </row>
    <row r="2" spans="2:6" x14ac:dyDescent="0.2">
      <c r="B2" s="20" t="s">
        <v>69</v>
      </c>
      <c r="C2" s="21"/>
    </row>
    <row r="3" spans="2:6" x14ac:dyDescent="0.2">
      <c r="B3" s="20" t="s">
        <v>70</v>
      </c>
      <c r="C3" s="21"/>
    </row>
    <row r="4" spans="2:6" x14ac:dyDescent="0.2">
      <c r="B4" s="20"/>
      <c r="C4" s="21"/>
    </row>
    <row r="5" spans="2:6" ht="18" x14ac:dyDescent="0.25">
      <c r="B5" s="22" t="s">
        <v>97</v>
      </c>
      <c r="C5" s="21"/>
      <c r="E5" s="22" t="s">
        <v>96</v>
      </c>
    </row>
    <row r="6" spans="2:6" x14ac:dyDescent="0.2">
      <c r="B6" s="20"/>
      <c r="C6" s="21"/>
    </row>
    <row r="7" spans="2:6" ht="16.5" x14ac:dyDescent="0.25">
      <c r="B7" s="49" t="s">
        <v>142</v>
      </c>
    </row>
    <row r="9" spans="2:6" ht="13.5" thickBot="1" x14ac:dyDescent="0.25">
      <c r="E9" s="1"/>
    </row>
    <row r="10" spans="2:6" ht="32.25" thickBot="1" x14ac:dyDescent="0.25">
      <c r="B10" s="250" t="s">
        <v>189</v>
      </c>
      <c r="C10" s="171" t="s">
        <v>72</v>
      </c>
      <c r="D10" s="113" t="s">
        <v>142</v>
      </c>
      <c r="E10" s="113" t="s">
        <v>170</v>
      </c>
      <c r="F10" s="199" t="s">
        <v>118</v>
      </c>
    </row>
    <row r="11" spans="2:6" ht="15" x14ac:dyDescent="0.2">
      <c r="B11" s="196">
        <v>3033</v>
      </c>
      <c r="C11" s="109" t="s">
        <v>40</v>
      </c>
      <c r="D11" s="200">
        <f>35997.63+900</f>
        <v>36897.629999999997</v>
      </c>
      <c r="E11" s="200">
        <v>78882.53</v>
      </c>
      <c r="F11" s="201">
        <f>E11/D11*100</f>
        <v>213.78752510662608</v>
      </c>
    </row>
    <row r="12" spans="2:6" ht="15.75" x14ac:dyDescent="0.25">
      <c r="B12" s="48"/>
      <c r="C12" s="110"/>
      <c r="D12" s="202"/>
      <c r="E12" s="202"/>
      <c r="F12" s="203"/>
    </row>
    <row r="13" spans="2:6" ht="15.75" thickBot="1" x14ac:dyDescent="0.25">
      <c r="B13" s="251"/>
      <c r="C13" s="216"/>
      <c r="D13" s="217"/>
      <c r="E13" s="217"/>
      <c r="F13" s="252"/>
    </row>
    <row r="14" spans="2:6" ht="16.5" thickBot="1" x14ac:dyDescent="0.3">
      <c r="B14" s="218"/>
      <c r="C14" s="253" t="s">
        <v>73</v>
      </c>
      <c r="D14" s="237">
        <f>SUM(D11:D13)</f>
        <v>36897.629999999997</v>
      </c>
      <c r="E14" s="237">
        <f>SUM(E11:E13)</f>
        <v>78882.53</v>
      </c>
      <c r="F14" s="254">
        <f>E14/D14*100</f>
        <v>213.78752510662608</v>
      </c>
    </row>
    <row r="15" spans="2:6" x14ac:dyDescent="0.2">
      <c r="D15" s="135"/>
      <c r="E15" s="135"/>
    </row>
    <row r="16" spans="2:6" x14ac:dyDescent="0.2">
      <c r="D16" s="135"/>
      <c r="E16" s="135"/>
    </row>
    <row r="17" spans="2:13" ht="13.5" thickBot="1" x14ac:dyDescent="0.25">
      <c r="D17" s="135"/>
      <c r="E17" s="135"/>
    </row>
    <row r="18" spans="2:13" ht="32.25" thickBot="1" x14ac:dyDescent="0.25">
      <c r="B18" s="250" t="s">
        <v>71</v>
      </c>
      <c r="C18" s="171" t="s">
        <v>74</v>
      </c>
      <c r="D18" s="113" t="s">
        <v>142</v>
      </c>
      <c r="E18" s="113" t="s">
        <v>170</v>
      </c>
      <c r="F18" s="199" t="s">
        <v>118</v>
      </c>
    </row>
    <row r="19" spans="2:13" ht="15.75" thickBot="1" x14ac:dyDescent="0.25">
      <c r="B19" s="196">
        <v>3181</v>
      </c>
      <c r="C19" s="109" t="s">
        <v>298</v>
      </c>
      <c r="D19" s="221"/>
      <c r="E19" s="221">
        <v>9327.1</v>
      </c>
      <c r="F19" s="475" t="e">
        <f t="shared" ref="F19:F28" si="0">E19/D19*100</f>
        <v>#DIV/0!</v>
      </c>
      <c r="M19" s="135"/>
    </row>
    <row r="20" spans="2:13" ht="15.75" thickBot="1" x14ac:dyDescent="0.25">
      <c r="B20" s="102">
        <v>3182</v>
      </c>
      <c r="C20" s="110" t="s">
        <v>297</v>
      </c>
      <c r="D20" s="155"/>
      <c r="E20" s="155">
        <v>9285.7000000000007</v>
      </c>
      <c r="F20" s="475" t="e">
        <f t="shared" si="0"/>
        <v>#DIV/0!</v>
      </c>
    </row>
    <row r="21" spans="2:13" ht="15.75" thickBot="1" x14ac:dyDescent="0.25">
      <c r="B21" s="102">
        <v>3184</v>
      </c>
      <c r="C21" s="110" t="s">
        <v>7</v>
      </c>
      <c r="D21" s="155"/>
      <c r="E21" s="155">
        <v>1098.1500000000001</v>
      </c>
      <c r="F21" s="475" t="e">
        <f t="shared" si="0"/>
        <v>#DIV/0!</v>
      </c>
    </row>
    <row r="22" spans="2:13" ht="15.75" thickBot="1" x14ac:dyDescent="0.25">
      <c r="B22" s="102">
        <v>3185</v>
      </c>
      <c r="C22" s="110" t="s">
        <v>295</v>
      </c>
      <c r="D22" s="155"/>
      <c r="E22" s="155">
        <v>9480.86</v>
      </c>
      <c r="F22" s="475" t="e">
        <f t="shared" si="0"/>
        <v>#DIV/0!</v>
      </c>
    </row>
    <row r="23" spans="2:13" ht="15.75" thickBot="1" x14ac:dyDescent="0.25">
      <c r="B23" s="102">
        <v>3151</v>
      </c>
      <c r="C23" s="110" t="s">
        <v>292</v>
      </c>
      <c r="D23" s="158">
        <v>35997.629999999997</v>
      </c>
      <c r="E23" s="155">
        <v>105896.72</v>
      </c>
      <c r="F23" s="475">
        <f t="shared" si="0"/>
        <v>294.17692220293389</v>
      </c>
      <c r="M23" s="135"/>
    </row>
    <row r="24" spans="2:13" ht="15.75" thickBot="1" x14ac:dyDescent="0.25">
      <c r="B24" s="102">
        <v>3200</v>
      </c>
      <c r="C24" s="110" t="s">
        <v>296</v>
      </c>
      <c r="D24" s="155"/>
      <c r="E24" s="155">
        <v>3066.82</v>
      </c>
      <c r="F24" s="475" t="e">
        <f t="shared" si="0"/>
        <v>#DIV/0!</v>
      </c>
      <c r="M24" s="135"/>
    </row>
    <row r="25" spans="2:13" ht="15.75" thickBot="1" x14ac:dyDescent="0.25">
      <c r="B25" s="102">
        <v>3202</v>
      </c>
      <c r="C25" s="110" t="s">
        <v>299</v>
      </c>
      <c r="D25" s="155"/>
      <c r="E25" s="155">
        <v>3550.3</v>
      </c>
      <c r="F25" s="475" t="e">
        <f t="shared" si="0"/>
        <v>#DIV/0!</v>
      </c>
    </row>
    <row r="26" spans="2:13" ht="15.75" thickBot="1" x14ac:dyDescent="0.25">
      <c r="B26" s="102">
        <v>3203</v>
      </c>
      <c r="C26" s="110" t="s">
        <v>294</v>
      </c>
      <c r="D26" s="155"/>
      <c r="E26" s="155">
        <v>9457.7099999999991</v>
      </c>
      <c r="F26" s="475" t="e">
        <f t="shared" si="0"/>
        <v>#DIV/0!</v>
      </c>
    </row>
    <row r="27" spans="2:13" ht="15.75" thickBot="1" x14ac:dyDescent="0.25">
      <c r="B27" s="102">
        <v>3205</v>
      </c>
      <c r="C27" s="110" t="s">
        <v>293</v>
      </c>
      <c r="D27" s="155"/>
      <c r="E27" s="155">
        <v>8754.98</v>
      </c>
      <c r="F27" s="475" t="e">
        <f t="shared" si="0"/>
        <v>#DIV/0!</v>
      </c>
    </row>
    <row r="28" spans="2:13" ht="15.75" thickBot="1" x14ac:dyDescent="0.25">
      <c r="B28" s="224">
        <v>3206</v>
      </c>
      <c r="C28" s="225" t="s">
        <v>339</v>
      </c>
      <c r="D28" s="206">
        <v>900</v>
      </c>
      <c r="E28" s="206">
        <v>1234.72</v>
      </c>
      <c r="F28" s="475">
        <f t="shared" si="0"/>
        <v>137.1911111111111</v>
      </c>
    </row>
    <row r="29" spans="2:13" ht="16.5" thickBot="1" x14ac:dyDescent="0.3">
      <c r="B29" s="433"/>
      <c r="C29" s="434" t="s">
        <v>75</v>
      </c>
      <c r="D29" s="156">
        <f>SUM(D19:D28)</f>
        <v>36897.629999999997</v>
      </c>
      <c r="E29" s="156">
        <f>SUM(E19:E28)</f>
        <v>161153.06</v>
      </c>
      <c r="F29" s="475">
        <f t="shared" ref="F29" si="1">E29/D29*100</f>
        <v>436.75721177755867</v>
      </c>
    </row>
    <row r="30" spans="2:13" x14ac:dyDescent="0.2">
      <c r="C30" s="62"/>
      <c r="D30" s="31"/>
      <c r="E30" s="31"/>
    </row>
    <row r="31" spans="2:13" x14ac:dyDescent="0.2">
      <c r="C31" s="16" t="s">
        <v>117</v>
      </c>
      <c r="D31" s="43" t="s">
        <v>117</v>
      </c>
      <c r="E31" s="43" t="s">
        <v>117</v>
      </c>
    </row>
    <row r="32" spans="2:13" x14ac:dyDescent="0.2">
      <c r="D32" s="32"/>
      <c r="E32" s="32"/>
    </row>
    <row r="34" spans="4:5" x14ac:dyDescent="0.2">
      <c r="D34" s="31"/>
      <c r="E34" s="31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F27"/>
  <sheetViews>
    <sheetView topLeftCell="A4" zoomScale="130" zoomScaleNormal="130" workbookViewId="0">
      <selection activeCell="E22" sqref="E22"/>
    </sheetView>
  </sheetViews>
  <sheetFormatPr defaultRowHeight="12.75" x14ac:dyDescent="0.2"/>
  <cols>
    <col min="1" max="1" width="5.5703125" customWidth="1"/>
    <col min="2" max="2" width="7.5703125" customWidth="1"/>
    <col min="3" max="3" width="37.28515625" bestFit="1" customWidth="1"/>
    <col min="4" max="4" width="17.7109375" customWidth="1"/>
    <col min="5" max="5" width="14" customWidth="1"/>
    <col min="6" max="6" width="12" customWidth="1"/>
  </cols>
  <sheetData>
    <row r="1" spans="1:6" x14ac:dyDescent="0.2">
      <c r="B1" s="20" t="s">
        <v>2</v>
      </c>
      <c r="C1" s="21"/>
    </row>
    <row r="2" spans="1:6" x14ac:dyDescent="0.2">
      <c r="B2" s="20" t="s">
        <v>69</v>
      </c>
      <c r="C2" s="21"/>
    </row>
    <row r="3" spans="1:6" x14ac:dyDescent="0.2">
      <c r="B3" s="20" t="s">
        <v>70</v>
      </c>
      <c r="C3" s="21"/>
    </row>
    <row r="4" spans="1:6" x14ac:dyDescent="0.2">
      <c r="B4" s="20"/>
      <c r="C4" s="21"/>
    </row>
    <row r="5" spans="1:6" ht="18" x14ac:dyDescent="0.25">
      <c r="B5" s="22" t="s">
        <v>174</v>
      </c>
      <c r="C5" s="21"/>
      <c r="E5" s="22" t="s">
        <v>87</v>
      </c>
    </row>
    <row r="6" spans="1:6" x14ac:dyDescent="0.2">
      <c r="B6" s="20"/>
      <c r="C6" s="21"/>
    </row>
    <row r="7" spans="1:6" ht="16.5" x14ac:dyDescent="0.25">
      <c r="B7" s="49" t="s">
        <v>142</v>
      </c>
    </row>
    <row r="8" spans="1:6" ht="15.75" x14ac:dyDescent="0.25">
      <c r="B8" s="92" t="s">
        <v>187</v>
      </c>
    </row>
    <row r="9" spans="1:6" ht="13.5" thickBot="1" x14ac:dyDescent="0.25">
      <c r="D9" s="18"/>
      <c r="E9" s="131"/>
    </row>
    <row r="10" spans="1:6" ht="25.9" customHeight="1" thickBot="1" x14ac:dyDescent="0.25">
      <c r="A10" s="23"/>
      <c r="B10" s="170" t="s">
        <v>189</v>
      </c>
      <c r="C10" s="171" t="s">
        <v>72</v>
      </c>
      <c r="D10" s="172" t="s">
        <v>142</v>
      </c>
      <c r="E10" s="172" t="s">
        <v>170</v>
      </c>
      <c r="F10" s="178" t="s">
        <v>118</v>
      </c>
    </row>
    <row r="11" spans="1:6" x14ac:dyDescent="0.2">
      <c r="B11" s="174">
        <v>2971</v>
      </c>
      <c r="C11" s="44" t="s">
        <v>144</v>
      </c>
      <c r="D11" s="190">
        <v>1800</v>
      </c>
      <c r="E11" s="184">
        <v>0</v>
      </c>
      <c r="F11" s="245">
        <f>E11/D11*100</f>
        <v>0</v>
      </c>
    </row>
    <row r="12" spans="1:6" x14ac:dyDescent="0.2">
      <c r="B12" s="48"/>
      <c r="C12" s="45"/>
      <c r="D12" s="191"/>
      <c r="E12" s="183"/>
      <c r="F12" s="175"/>
    </row>
    <row r="13" spans="1:6" ht="13.5" thickBot="1" x14ac:dyDescent="0.25">
      <c r="B13" s="60"/>
      <c r="C13" s="181"/>
      <c r="D13" s="192"/>
      <c r="E13" s="61"/>
      <c r="F13" s="180"/>
    </row>
    <row r="14" spans="1:6" ht="13.5" thickBot="1" x14ac:dyDescent="0.25">
      <c r="B14" s="176"/>
      <c r="C14" s="35" t="s">
        <v>73</v>
      </c>
      <c r="D14" s="193">
        <f>SUM(D11:D13)</f>
        <v>1800</v>
      </c>
      <c r="E14" s="185">
        <f>SUM(E11:E13)</f>
        <v>0</v>
      </c>
      <c r="F14" s="186"/>
    </row>
    <row r="17" spans="1:6" ht="13.5" thickBot="1" x14ac:dyDescent="0.25">
      <c r="D17" s="18"/>
      <c r="E17" s="18"/>
    </row>
    <row r="18" spans="1:6" ht="36.75" thickBot="1" x14ac:dyDescent="0.25">
      <c r="A18" s="23"/>
      <c r="B18" s="59" t="s">
        <v>189</v>
      </c>
      <c r="C18" s="37" t="s">
        <v>74</v>
      </c>
      <c r="D18" s="100" t="s">
        <v>142</v>
      </c>
      <c r="E18" s="100" t="s">
        <v>170</v>
      </c>
      <c r="F18" s="177" t="s">
        <v>118</v>
      </c>
    </row>
    <row r="19" spans="1:6" x14ac:dyDescent="0.2">
      <c r="B19" s="174">
        <v>4001</v>
      </c>
      <c r="C19" s="44" t="s">
        <v>79</v>
      </c>
      <c r="D19" s="190">
        <v>280</v>
      </c>
      <c r="E19" s="188">
        <v>0</v>
      </c>
      <c r="F19" s="246">
        <f>E19/D19*100</f>
        <v>0</v>
      </c>
    </row>
    <row r="20" spans="1:6" x14ac:dyDescent="0.2">
      <c r="B20" s="48">
        <v>4002</v>
      </c>
      <c r="C20" s="45" t="s">
        <v>88</v>
      </c>
      <c r="D20" s="191">
        <v>700</v>
      </c>
      <c r="E20" s="187">
        <v>0</v>
      </c>
      <c r="F20" s="248">
        <f t="shared" ref="F20:F22" si="0">E20/D20*100</f>
        <v>0</v>
      </c>
    </row>
    <row r="21" spans="1:6" ht="13.5" thickBot="1" x14ac:dyDescent="0.25">
      <c r="B21" s="60">
        <v>4003</v>
      </c>
      <c r="C21" s="181" t="s">
        <v>89</v>
      </c>
      <c r="D21" s="192">
        <v>820</v>
      </c>
      <c r="E21" s="189">
        <v>0</v>
      </c>
      <c r="F21" s="249">
        <f t="shared" si="0"/>
        <v>0</v>
      </c>
    </row>
    <row r="22" spans="1:6" ht="13.5" thickBot="1" x14ac:dyDescent="0.25">
      <c r="B22" s="176"/>
      <c r="C22" s="52" t="s">
        <v>75</v>
      </c>
      <c r="D22" s="193">
        <f>SUM(D19:D21)</f>
        <v>1800</v>
      </c>
      <c r="E22" s="34"/>
      <c r="F22" s="247">
        <f t="shared" si="0"/>
        <v>0</v>
      </c>
    </row>
    <row r="23" spans="1:6" x14ac:dyDescent="0.2">
      <c r="C23" s="62"/>
      <c r="E23" s="31"/>
    </row>
    <row r="24" spans="1:6" x14ac:dyDescent="0.2">
      <c r="C24" s="16"/>
      <c r="D24" s="9"/>
      <c r="E24" s="43"/>
    </row>
    <row r="25" spans="1:6" x14ac:dyDescent="0.2">
      <c r="D25" s="5"/>
      <c r="E25" s="32"/>
    </row>
    <row r="26" spans="1:6" x14ac:dyDescent="0.2">
      <c r="D26" s="31"/>
    </row>
    <row r="27" spans="1:6" x14ac:dyDescent="0.2">
      <c r="D27" s="5"/>
      <c r="E27" s="31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B2:E29"/>
  <sheetViews>
    <sheetView workbookViewId="0">
      <selection activeCell="B6" sqref="B6:E6"/>
    </sheetView>
  </sheetViews>
  <sheetFormatPr defaultRowHeight="12.75" x14ac:dyDescent="0.2"/>
  <cols>
    <col min="2" max="2" width="8.5703125" customWidth="1"/>
    <col min="3" max="3" width="26.7109375" customWidth="1"/>
    <col min="4" max="4" width="17.7109375" customWidth="1"/>
    <col min="5" max="5" width="19.42578125" customWidth="1"/>
  </cols>
  <sheetData>
    <row r="2" spans="2:5" x14ac:dyDescent="0.2">
      <c r="B2" s="20" t="s">
        <v>2</v>
      </c>
      <c r="C2" s="21"/>
      <c r="E2" s="1" t="s">
        <v>92</v>
      </c>
    </row>
    <row r="3" spans="2:5" x14ac:dyDescent="0.2">
      <c r="B3" s="20" t="s">
        <v>69</v>
      </c>
      <c r="C3" s="21"/>
    </row>
    <row r="4" spans="2:5" x14ac:dyDescent="0.2">
      <c r="B4" s="20" t="s">
        <v>70</v>
      </c>
      <c r="C4" s="21"/>
    </row>
    <row r="5" spans="2:5" x14ac:dyDescent="0.2">
      <c r="B5" s="20"/>
      <c r="C5" s="21"/>
    </row>
    <row r="6" spans="2:5" ht="18" x14ac:dyDescent="0.25">
      <c r="B6" s="22"/>
      <c r="C6" s="21"/>
    </row>
    <row r="7" spans="2:5" ht="18" x14ac:dyDescent="0.25">
      <c r="B7" s="22"/>
      <c r="C7" s="21"/>
    </row>
    <row r="8" spans="2:5" ht="15" x14ac:dyDescent="0.25">
      <c r="B8" s="54" t="s">
        <v>119</v>
      </c>
      <c r="C8" s="21"/>
    </row>
    <row r="9" spans="2:5" x14ac:dyDescent="0.2">
      <c r="B9" s="20"/>
      <c r="C9" s="21"/>
    </row>
    <row r="10" spans="2:5" ht="16.5" x14ac:dyDescent="0.25">
      <c r="B10" s="49" t="s">
        <v>95</v>
      </c>
    </row>
    <row r="12" spans="2:5" ht="13.5" thickBot="1" x14ac:dyDescent="0.25">
      <c r="D12" s="18"/>
      <c r="E12" s="18"/>
    </row>
    <row r="13" spans="2:5" ht="23.25" thickBot="1" x14ac:dyDescent="0.25">
      <c r="B13" s="24" t="s">
        <v>71</v>
      </c>
      <c r="C13" s="36" t="s">
        <v>72</v>
      </c>
      <c r="D13" s="50" t="s">
        <v>95</v>
      </c>
      <c r="E13" s="50" t="s">
        <v>95</v>
      </c>
    </row>
    <row r="14" spans="2:5" x14ac:dyDescent="0.2">
      <c r="B14" s="25">
        <v>2968</v>
      </c>
      <c r="C14" s="44" t="s">
        <v>93</v>
      </c>
      <c r="D14" s="51">
        <v>12818.8</v>
      </c>
      <c r="E14" s="51">
        <v>39981.4</v>
      </c>
    </row>
    <row r="15" spans="2:5" x14ac:dyDescent="0.2">
      <c r="B15" s="26"/>
      <c r="C15" s="45"/>
      <c r="D15" s="17"/>
      <c r="E15" s="38"/>
    </row>
    <row r="16" spans="2:5" ht="13.5" thickBot="1" x14ac:dyDescent="0.25">
      <c r="B16" s="27"/>
      <c r="C16" s="46"/>
      <c r="D16" s="33"/>
      <c r="E16" s="39"/>
    </row>
    <row r="17" spans="2:5" ht="13.5" thickBot="1" x14ac:dyDescent="0.25">
      <c r="B17" s="28"/>
      <c r="C17" s="35" t="s">
        <v>73</v>
      </c>
      <c r="D17" s="34">
        <f>SUM(D14:D16)</f>
        <v>12818.8</v>
      </c>
      <c r="E17" s="40">
        <f>SUM(E14:E16)</f>
        <v>39981.4</v>
      </c>
    </row>
    <row r="20" spans="2:5" ht="13.5" thickBot="1" x14ac:dyDescent="0.25">
      <c r="D20" s="18"/>
      <c r="E20" s="18"/>
    </row>
    <row r="21" spans="2:5" ht="23.25" thickBot="1" x14ac:dyDescent="0.25">
      <c r="B21" s="24" t="s">
        <v>71</v>
      </c>
      <c r="C21" s="37" t="s">
        <v>74</v>
      </c>
      <c r="D21" s="50" t="s">
        <v>95</v>
      </c>
      <c r="E21" s="50" t="s">
        <v>95</v>
      </c>
    </row>
    <row r="22" spans="2:5" x14ac:dyDescent="0.2">
      <c r="B22" s="29">
        <v>3701</v>
      </c>
      <c r="C22" s="58" t="s">
        <v>79</v>
      </c>
      <c r="D22" s="41">
        <v>18512</v>
      </c>
      <c r="E22" s="41">
        <v>18512</v>
      </c>
    </row>
    <row r="23" spans="2:5" x14ac:dyDescent="0.2">
      <c r="B23" s="26">
        <v>3702</v>
      </c>
      <c r="C23" s="97" t="s">
        <v>113</v>
      </c>
      <c r="D23" s="42">
        <v>16100</v>
      </c>
      <c r="E23" s="42">
        <v>16100</v>
      </c>
    </row>
    <row r="24" spans="2:5" x14ac:dyDescent="0.2">
      <c r="B24" s="48">
        <v>3703</v>
      </c>
      <c r="C24" s="97" t="s">
        <v>114</v>
      </c>
      <c r="D24" s="42">
        <v>2592.6</v>
      </c>
      <c r="E24" s="42">
        <v>2592.6</v>
      </c>
    </row>
    <row r="25" spans="2:5" ht="13.5" thickBot="1" x14ac:dyDescent="0.25">
      <c r="B25" s="57">
        <v>3704</v>
      </c>
      <c r="C25" s="96" t="s">
        <v>115</v>
      </c>
      <c r="D25" s="98">
        <v>2776.8</v>
      </c>
      <c r="E25" s="98">
        <v>2776.8</v>
      </c>
    </row>
    <row r="26" spans="2:5" ht="13.5" thickBot="1" x14ac:dyDescent="0.25">
      <c r="B26" s="28"/>
      <c r="C26" s="52" t="s">
        <v>75</v>
      </c>
      <c r="D26" s="34">
        <f>SUM(D22:D23)</f>
        <v>34612</v>
      </c>
      <c r="E26" s="47">
        <f>SUM(E22:E25)</f>
        <v>39981.4</v>
      </c>
    </row>
    <row r="27" spans="2:5" x14ac:dyDescent="0.2">
      <c r="B27" s="30"/>
      <c r="C27" s="53"/>
      <c r="E27" s="31"/>
    </row>
    <row r="28" spans="2:5" x14ac:dyDescent="0.2">
      <c r="C28" s="16" t="s">
        <v>76</v>
      </c>
      <c r="D28" s="9">
        <f>D17-D26</f>
        <v>-21793.200000000001</v>
      </c>
      <c r="E28" s="43">
        <f>E17-E26</f>
        <v>0</v>
      </c>
    </row>
    <row r="29" spans="2:5" x14ac:dyDescent="0.2">
      <c r="D29" s="5"/>
      <c r="E29" s="3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1</vt:i4>
      </vt:variant>
    </vt:vector>
  </HeadingPairs>
  <TitlesOfParts>
    <vt:vector size="15" baseType="lpstr">
      <vt:lpstr>ZDUS</vt:lpstr>
      <vt:lpstr>1-SzS</vt:lpstr>
      <vt:lpstr>2-VPS</vt:lpstr>
      <vt:lpstr>3-DMS</vt:lpstr>
      <vt:lpstr>4-RŠK</vt:lpstr>
      <vt:lpstr>5-FIHO-ZDUS</vt:lpstr>
      <vt:lpstr>33-AVP</vt:lpstr>
      <vt:lpstr>List1</vt:lpstr>
      <vt:lpstr>List2</vt:lpstr>
      <vt:lpstr>List3</vt:lpstr>
      <vt:lpstr>38_S2G</vt:lpstr>
      <vt:lpstr>39-TwistedEDU</vt:lpstr>
      <vt:lpstr>47-E-oskrba</vt:lpstr>
      <vt:lpstr>49-DigiSvet</vt:lpstr>
      <vt:lpstr>ZDUS!Področje_tiskanja</vt:lpstr>
    </vt:vector>
  </TitlesOfParts>
  <Company>ZDUS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ZDUS</dc:creator>
  <cp:lastModifiedBy>Racunovodja</cp:lastModifiedBy>
  <cp:lastPrinted>2024-08-01T11:50:47Z</cp:lastPrinted>
  <dcterms:created xsi:type="dcterms:W3CDTF">2005-02-11T08:05:09Z</dcterms:created>
  <dcterms:modified xsi:type="dcterms:W3CDTF">2024-09-06T08:27:26Z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225207335</vt:i4>
  </property>
  <property fmtid="{D5CDD505-2E9C-101B-9397-08002B2CF9AE}" pid="3" name="_ReviewCycleID">
    <vt:i4>225207335</vt:i4>
  </property>
  <property fmtid="{D5CDD505-2E9C-101B-9397-08002B2CF9AE}" pid="4" name="_NewReviewCycle">
    <vt:lpwstr/>
  </property>
  <property fmtid="{D5CDD505-2E9C-101B-9397-08002B2CF9AE}" pid="5" name="_EmailEntryID">
    <vt:lpwstr>000000008A73701BFAF2474491A37236E930F257A4E37000</vt:lpwstr>
  </property>
  <property fmtid="{D5CDD505-2E9C-101B-9397-08002B2CF9AE}" pid="6" name="_EmailStoreID0">
    <vt:lpwstr>0000000038A1BB1005E5101AA1BB08002B2A56C200006D737073742E646C6C00000000004E495441F9BFB80100AA0037D96E0000000043003A005C00550073006500720073005C00540061006A006E0069006101740076006F005C0044006F00630075006D0065006E00740073005C004F00750074006C006F006F006B006F0</vt:lpwstr>
  </property>
  <property fmtid="{D5CDD505-2E9C-101B-9397-08002B2CF9AE}" pid="7" name="_EmailStoreID1">
    <vt:lpwstr>07600650020006400610074006F00740065006B0065005C004F00750074006C006F006F006B002E007000730074000000</vt:lpwstr>
  </property>
</Properties>
</file>